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cpaek\Documents\_My Work\_Chan Paek\!~Com&amp;Ind\Com Under-Counter Dishwasher\"/>
    </mc:Choice>
  </mc:AlternateContent>
  <xr:revisionPtr revIDLastSave="0" documentId="8_{10F067FF-221C-4DA1-9CE7-19A272633CEB}" xr6:coauthVersionLast="31" xr6:coauthVersionMax="31" xr10:uidLastSave="{00000000-0000-0000-0000-000000000000}"/>
  <bookViews>
    <workbookView xWindow="5025" yWindow="450" windowWidth="11940" windowHeight="8535" activeTab="5" xr2:uid="{00000000-000D-0000-FFFF-FFFF00000000}"/>
  </bookViews>
  <sheets>
    <sheet name="Avg Performance Summary" sheetId="8" r:id="rId1"/>
    <sheet name="ESTAR Specifications" sheetId="9" r:id="rId2"/>
    <sheet name="Multi Tank Flight Type" sheetId="7" r:id="rId3"/>
    <sheet name="Single Tank Flight Type" sheetId="6" r:id="rId4"/>
    <sheet name="Multi Tank Rack Conveyor" sheetId="1" r:id="rId5"/>
    <sheet name="Single Tank Rack Conveyor" sheetId="2" r:id="rId6"/>
    <sheet name="Pot Pan Utensil " sheetId="5" r:id="rId7"/>
    <sheet name="Single Tank Door Type" sheetId="3" r:id="rId8"/>
    <sheet name="Undercounter Type" sheetId="4" r:id="rId9"/>
  </sheets>
  <calcPr calcId="179017"/>
</workbook>
</file>

<file path=xl/calcChain.xml><?xml version="1.0" encoding="utf-8"?>
<calcChain xmlns="http://schemas.openxmlformats.org/spreadsheetml/2006/main">
  <c r="R87" i="4" l="1"/>
  <c r="T87" i="4" s="1"/>
  <c r="K87" i="4"/>
  <c r="R86" i="4"/>
  <c r="T86" i="4" s="1"/>
  <c r="K86" i="4"/>
  <c r="R85" i="4"/>
  <c r="T85" i="4" s="1"/>
  <c r="K85" i="4"/>
  <c r="R84" i="4"/>
  <c r="T84" i="4" s="1"/>
  <c r="K84" i="4"/>
  <c r="R83" i="4"/>
  <c r="T83" i="4" s="1"/>
  <c r="K83" i="4"/>
  <c r="T82" i="4"/>
  <c r="R82" i="4"/>
  <c r="K82" i="4"/>
  <c r="R81" i="4"/>
  <c r="T81" i="4" s="1"/>
  <c r="K81" i="4"/>
  <c r="S80" i="4"/>
  <c r="R80" i="4"/>
  <c r="T80" i="4" s="1"/>
  <c r="K80" i="4"/>
  <c r="R79" i="4"/>
  <c r="T79" i="4" s="1"/>
  <c r="S79" i="4" s="1"/>
  <c r="K79" i="4"/>
  <c r="R78" i="4"/>
  <c r="T78" i="4" s="1"/>
  <c r="K78" i="4"/>
  <c r="R77" i="4"/>
  <c r="T77" i="4" s="1"/>
  <c r="K77" i="4"/>
  <c r="R76" i="4"/>
  <c r="T76" i="4" s="1"/>
  <c r="K76" i="4"/>
  <c r="R75" i="4"/>
  <c r="T75" i="4" s="1"/>
  <c r="K75" i="4"/>
  <c r="R65" i="4"/>
  <c r="T65" i="4" s="1"/>
  <c r="K65" i="4"/>
  <c r="R64" i="4"/>
  <c r="T64" i="4" s="1"/>
  <c r="K64" i="4"/>
  <c r="R63" i="4"/>
  <c r="T63" i="4" s="1"/>
  <c r="R62" i="4"/>
  <c r="T62" i="4" s="1"/>
  <c r="K62" i="4"/>
  <c r="R61" i="4"/>
  <c r="T61" i="4" s="1"/>
  <c r="K61" i="4"/>
  <c r="T60" i="4"/>
  <c r="R60" i="4"/>
  <c r="K60" i="4"/>
  <c r="R59" i="4"/>
  <c r="T59" i="4" s="1"/>
  <c r="K59" i="4"/>
  <c r="R58" i="4"/>
  <c r="T58" i="4" s="1"/>
  <c r="K58" i="4"/>
  <c r="R57" i="4"/>
  <c r="T57" i="4" s="1"/>
  <c r="K57" i="4"/>
  <c r="R52" i="4"/>
  <c r="T52" i="4" s="1"/>
  <c r="K52" i="4"/>
  <c r="R51" i="4"/>
  <c r="T51" i="4" s="1"/>
  <c r="K51" i="4"/>
  <c r="R50" i="4"/>
  <c r="T50" i="4" s="1"/>
  <c r="K50" i="4"/>
  <c r="R49" i="4"/>
  <c r="T49" i="4" s="1"/>
  <c r="K49" i="4"/>
  <c r="R47" i="4"/>
  <c r="T47" i="4" s="1"/>
  <c r="K47" i="4"/>
  <c r="R40" i="4"/>
  <c r="T40" i="4" s="1"/>
  <c r="K40" i="4"/>
  <c r="R39" i="4"/>
  <c r="T39" i="4" s="1"/>
  <c r="K39" i="4"/>
  <c r="R29" i="4"/>
  <c r="T29" i="4" s="1"/>
  <c r="K29" i="4"/>
  <c r="T28" i="4"/>
  <c r="R28" i="4"/>
  <c r="K28" i="4"/>
  <c r="R27" i="4"/>
  <c r="T27" i="4" s="1"/>
  <c r="K27" i="4"/>
  <c r="R26" i="4"/>
  <c r="T26" i="4" s="1"/>
  <c r="K26" i="4"/>
  <c r="R19" i="4"/>
  <c r="T19" i="4" s="1"/>
  <c r="K19" i="4"/>
  <c r="R18" i="4"/>
  <c r="T18" i="4" s="1"/>
  <c r="K18" i="4"/>
  <c r="R17" i="4"/>
  <c r="T17" i="4" s="1"/>
  <c r="K17" i="4"/>
  <c r="R15" i="4"/>
  <c r="T15" i="4" s="1"/>
  <c r="K15" i="4"/>
  <c r="R14" i="4"/>
  <c r="T14" i="4" s="1"/>
  <c r="K14" i="4"/>
  <c r="R12" i="4"/>
  <c r="T12" i="4" s="1"/>
  <c r="K12" i="4"/>
  <c r="R11" i="4"/>
  <c r="T11" i="4" s="1"/>
  <c r="K11" i="4"/>
  <c r="R10" i="4"/>
  <c r="T10" i="4" s="1"/>
  <c r="K10" i="4"/>
  <c r="R9" i="4"/>
  <c r="T9" i="4" s="1"/>
  <c r="K9" i="4"/>
  <c r="R8" i="4"/>
  <c r="T8" i="4" s="1"/>
  <c r="K8" i="4"/>
  <c r="R7" i="4"/>
  <c r="T7" i="4" s="1"/>
  <c r="K7" i="4"/>
  <c r="R3" i="4"/>
  <c r="K3" i="4"/>
  <c r="R198" i="3"/>
  <c r="T198" i="3" s="1"/>
  <c r="K198" i="3"/>
  <c r="T197" i="3"/>
  <c r="R197" i="3"/>
  <c r="K197" i="3"/>
  <c r="R196" i="3"/>
  <c r="T196" i="3" s="1"/>
  <c r="K196" i="3"/>
  <c r="R195" i="3"/>
  <c r="T195" i="3" s="1"/>
  <c r="K195" i="3"/>
  <c r="R194" i="3"/>
  <c r="T194" i="3" s="1"/>
  <c r="K194" i="3"/>
  <c r="R193" i="3"/>
  <c r="T193" i="3" s="1"/>
  <c r="K193" i="3"/>
  <c r="R192" i="3"/>
  <c r="T192" i="3" s="1"/>
  <c r="K192" i="3"/>
  <c r="R191" i="3"/>
  <c r="T191" i="3" s="1"/>
  <c r="K191" i="3"/>
  <c r="R190" i="3"/>
  <c r="T190" i="3" s="1"/>
  <c r="K190" i="3"/>
  <c r="R189" i="3"/>
  <c r="T189" i="3" s="1"/>
  <c r="K189" i="3"/>
  <c r="R188" i="3"/>
  <c r="T188" i="3" s="1"/>
  <c r="K188" i="3"/>
  <c r="R182" i="3"/>
  <c r="T182" i="3" s="1"/>
  <c r="K182" i="3"/>
  <c r="R181" i="3"/>
  <c r="T181" i="3" s="1"/>
  <c r="K181" i="3"/>
  <c r="T180" i="3"/>
  <c r="R180" i="3"/>
  <c r="K180" i="3"/>
  <c r="R179" i="3"/>
  <c r="T179" i="3" s="1"/>
  <c r="S179" i="3" s="1"/>
  <c r="K179" i="3"/>
  <c r="R178" i="3"/>
  <c r="T178" i="3" s="1"/>
  <c r="K178" i="3"/>
  <c r="R177" i="3"/>
  <c r="T177" i="3" s="1"/>
  <c r="K177" i="3"/>
  <c r="R176" i="3"/>
  <c r="T176" i="3" s="1"/>
  <c r="K176" i="3"/>
  <c r="R175" i="3"/>
  <c r="T175" i="3" s="1"/>
  <c r="K175" i="3"/>
  <c r="R172" i="3"/>
  <c r="T172" i="3" s="1"/>
  <c r="K172" i="3"/>
  <c r="R171" i="3"/>
  <c r="T171" i="3" s="1"/>
  <c r="K171" i="3"/>
  <c r="R170" i="3"/>
  <c r="T170" i="3" s="1"/>
  <c r="K170" i="3"/>
  <c r="R169" i="3"/>
  <c r="T169" i="3" s="1"/>
  <c r="K169" i="3"/>
  <c r="R168" i="3"/>
  <c r="T168" i="3" s="1"/>
  <c r="K168" i="3"/>
  <c r="R167" i="3"/>
  <c r="T167" i="3" s="1"/>
  <c r="K167" i="3"/>
  <c r="R160" i="3"/>
  <c r="T160" i="3" s="1"/>
  <c r="K160" i="3"/>
  <c r="R159" i="3"/>
  <c r="T159" i="3" s="1"/>
  <c r="K159" i="3"/>
  <c r="R158" i="3"/>
  <c r="T158" i="3" s="1"/>
  <c r="K158" i="3"/>
  <c r="R157" i="3"/>
  <c r="T157" i="3" s="1"/>
  <c r="K157" i="3"/>
  <c r="R156" i="3"/>
  <c r="T156" i="3" s="1"/>
  <c r="K156" i="3"/>
  <c r="R155" i="3"/>
  <c r="T155" i="3" s="1"/>
  <c r="K155" i="3"/>
  <c r="R154" i="3"/>
  <c r="T154" i="3" s="1"/>
  <c r="K154" i="3"/>
  <c r="R153" i="3"/>
  <c r="T153" i="3" s="1"/>
  <c r="K153" i="3"/>
  <c r="R152" i="3"/>
  <c r="T152" i="3" s="1"/>
  <c r="K152" i="3"/>
  <c r="T151" i="3"/>
  <c r="R151" i="3"/>
  <c r="K151" i="3"/>
  <c r="R150" i="3"/>
  <c r="T150" i="3" s="1"/>
  <c r="K150" i="3"/>
  <c r="R149" i="3"/>
  <c r="T149" i="3" s="1"/>
  <c r="K149" i="3"/>
  <c r="R148" i="3"/>
  <c r="T148" i="3" s="1"/>
  <c r="K148" i="3"/>
  <c r="R147" i="3"/>
  <c r="T147" i="3" s="1"/>
  <c r="K147" i="3"/>
  <c r="R146" i="3"/>
  <c r="T146" i="3" s="1"/>
  <c r="K146" i="3"/>
  <c r="R145" i="3"/>
  <c r="T145" i="3" s="1"/>
  <c r="K145" i="3"/>
  <c r="R144" i="3"/>
  <c r="T144" i="3" s="1"/>
  <c r="K144" i="3"/>
  <c r="T143" i="3"/>
  <c r="R143" i="3"/>
  <c r="K143" i="3"/>
  <c r="R142" i="3"/>
  <c r="T142" i="3" s="1"/>
  <c r="K142" i="3"/>
  <c r="R141" i="3"/>
  <c r="T141" i="3" s="1"/>
  <c r="K141" i="3"/>
  <c r="R140" i="3"/>
  <c r="T140" i="3" s="1"/>
  <c r="K140" i="3"/>
  <c r="R139" i="3"/>
  <c r="T139" i="3" s="1"/>
  <c r="K139" i="3"/>
  <c r="R138" i="3"/>
  <c r="T138" i="3" s="1"/>
  <c r="K138" i="3"/>
  <c r="R137" i="3"/>
  <c r="T137" i="3" s="1"/>
  <c r="K137" i="3"/>
  <c r="R135" i="3"/>
  <c r="T135" i="3" s="1"/>
  <c r="K135" i="3"/>
  <c r="T134" i="3"/>
  <c r="R134" i="3"/>
  <c r="K134" i="3"/>
  <c r="R133" i="3"/>
  <c r="T133" i="3" s="1"/>
  <c r="K133" i="3"/>
  <c r="R132" i="3"/>
  <c r="T132" i="3" s="1"/>
  <c r="K132" i="3"/>
  <c r="R131" i="3"/>
  <c r="T131" i="3" s="1"/>
  <c r="K131" i="3"/>
  <c r="R130" i="3"/>
  <c r="T130" i="3" s="1"/>
  <c r="K130" i="3"/>
  <c r="R129" i="3"/>
  <c r="T129" i="3" s="1"/>
  <c r="K129" i="3"/>
  <c r="R128" i="3"/>
  <c r="T128" i="3" s="1"/>
  <c r="K128" i="3"/>
  <c r="R127" i="3"/>
  <c r="T127" i="3" s="1"/>
  <c r="K127" i="3"/>
  <c r="R126" i="3"/>
  <c r="T126" i="3" s="1"/>
  <c r="K126" i="3"/>
  <c r="R125" i="3"/>
  <c r="T125" i="3" s="1"/>
  <c r="K125" i="3"/>
  <c r="R124" i="3"/>
  <c r="T124" i="3" s="1"/>
  <c r="K124" i="3"/>
  <c r="R123" i="3"/>
  <c r="T123" i="3" s="1"/>
  <c r="S123" i="3" s="1"/>
  <c r="K123" i="3"/>
  <c r="R117" i="3"/>
  <c r="T117" i="3" s="1"/>
  <c r="K117" i="3"/>
  <c r="T114" i="3"/>
  <c r="R114" i="3"/>
  <c r="K114" i="3"/>
  <c r="R113" i="3"/>
  <c r="T113" i="3" s="1"/>
  <c r="K113" i="3"/>
  <c r="R112" i="3"/>
  <c r="T112" i="3" s="1"/>
  <c r="K112" i="3"/>
  <c r="R111" i="3"/>
  <c r="T111" i="3" s="1"/>
  <c r="K111" i="3"/>
  <c r="R110" i="3"/>
  <c r="T110" i="3" s="1"/>
  <c r="S110" i="3" s="1"/>
  <c r="K110" i="3"/>
  <c r="R109" i="3"/>
  <c r="T109" i="3" s="1"/>
  <c r="S109" i="3" s="1"/>
  <c r="K109" i="3"/>
  <c r="T108" i="3"/>
  <c r="R108" i="3"/>
  <c r="K108" i="3"/>
  <c r="R107" i="3"/>
  <c r="T107" i="3" s="1"/>
  <c r="K107" i="3"/>
  <c r="R106" i="3"/>
  <c r="T106" i="3" s="1"/>
  <c r="K106" i="3"/>
  <c r="R105" i="3"/>
  <c r="T105" i="3" s="1"/>
  <c r="K105" i="3"/>
  <c r="R104" i="3"/>
  <c r="T104" i="3" s="1"/>
  <c r="K104" i="3"/>
  <c r="R103" i="3"/>
  <c r="T103" i="3" s="1"/>
  <c r="K103" i="3"/>
  <c r="R102" i="3"/>
  <c r="T102" i="3" s="1"/>
  <c r="K102" i="3"/>
  <c r="R101" i="3"/>
  <c r="T101" i="3" s="1"/>
  <c r="K101" i="3"/>
  <c r="T100" i="3"/>
  <c r="R100" i="3"/>
  <c r="K100" i="3"/>
  <c r="R99" i="3"/>
  <c r="T99" i="3" s="1"/>
  <c r="K99" i="3"/>
  <c r="R98" i="3"/>
  <c r="T98" i="3" s="1"/>
  <c r="K98" i="3"/>
  <c r="R97" i="3"/>
  <c r="T97" i="3" s="1"/>
  <c r="K97" i="3"/>
  <c r="R96" i="3"/>
  <c r="T96" i="3" s="1"/>
  <c r="K96" i="3"/>
  <c r="R95" i="3"/>
  <c r="T95" i="3" s="1"/>
  <c r="K95" i="3"/>
  <c r="R94" i="3"/>
  <c r="T94" i="3" s="1"/>
  <c r="K94" i="3"/>
  <c r="R93" i="3"/>
  <c r="T93" i="3" s="1"/>
  <c r="K93" i="3"/>
  <c r="T92" i="3"/>
  <c r="R92" i="3"/>
  <c r="K92" i="3"/>
  <c r="R91" i="3"/>
  <c r="T91" i="3" s="1"/>
  <c r="K91" i="3"/>
  <c r="R90" i="3"/>
  <c r="T90" i="3" s="1"/>
  <c r="K90" i="3"/>
  <c r="R89" i="3"/>
  <c r="T89" i="3" s="1"/>
  <c r="K89" i="3"/>
  <c r="R88" i="3"/>
  <c r="T88" i="3" s="1"/>
  <c r="K88" i="3"/>
  <c r="R87" i="3"/>
  <c r="T87" i="3" s="1"/>
  <c r="K87" i="3"/>
  <c r="R86" i="3"/>
  <c r="T86" i="3" s="1"/>
  <c r="K86" i="3"/>
  <c r="R85" i="3"/>
  <c r="T85" i="3" s="1"/>
  <c r="K85" i="3"/>
  <c r="T84" i="3"/>
  <c r="R84" i="3"/>
  <c r="K84" i="3"/>
  <c r="R83" i="3"/>
  <c r="T83" i="3" s="1"/>
  <c r="K83" i="3"/>
  <c r="R82" i="3"/>
  <c r="T82" i="3" s="1"/>
  <c r="K82" i="3"/>
  <c r="R81" i="3"/>
  <c r="T81" i="3" s="1"/>
  <c r="K81" i="3"/>
  <c r="R78" i="3"/>
  <c r="T78" i="3" s="1"/>
  <c r="K78" i="3"/>
  <c r="R77" i="3"/>
  <c r="T77" i="3" s="1"/>
  <c r="K77" i="3"/>
  <c r="R76" i="3"/>
  <c r="T76" i="3" s="1"/>
  <c r="K76" i="3"/>
  <c r="R75" i="3"/>
  <c r="T75" i="3" s="1"/>
  <c r="K75" i="3"/>
  <c r="T74" i="3"/>
  <c r="R74" i="3"/>
  <c r="K74" i="3"/>
  <c r="R73" i="3"/>
  <c r="T73" i="3" s="1"/>
  <c r="K73" i="3"/>
  <c r="R72" i="3"/>
  <c r="T72" i="3" s="1"/>
  <c r="K72" i="3"/>
  <c r="R71" i="3"/>
  <c r="T71" i="3" s="1"/>
  <c r="K71" i="3"/>
  <c r="R70" i="3"/>
  <c r="T70" i="3" s="1"/>
  <c r="K70" i="3"/>
  <c r="R69" i="3"/>
  <c r="T69" i="3" s="1"/>
  <c r="S69" i="3" s="1"/>
  <c r="K69" i="3"/>
  <c r="R68" i="3"/>
  <c r="T68" i="3" s="1"/>
  <c r="S68" i="3" s="1"/>
  <c r="K68" i="3"/>
  <c r="R67" i="3"/>
  <c r="T67" i="3" s="1"/>
  <c r="K67" i="3"/>
  <c r="R66" i="3"/>
  <c r="T66" i="3" s="1"/>
  <c r="K66" i="3"/>
  <c r="R65" i="3"/>
  <c r="T65" i="3" s="1"/>
  <c r="K65" i="3"/>
  <c r="T64" i="3"/>
  <c r="R64" i="3"/>
  <c r="K64" i="3"/>
  <c r="R63" i="3"/>
  <c r="T63" i="3" s="1"/>
  <c r="K63" i="3"/>
  <c r="R62" i="3"/>
  <c r="T62" i="3" s="1"/>
  <c r="K62" i="3"/>
  <c r="R61" i="3"/>
  <c r="T61" i="3" s="1"/>
  <c r="K61" i="3"/>
  <c r="R60" i="3"/>
  <c r="T60" i="3" s="1"/>
  <c r="K60" i="3"/>
  <c r="R59" i="3"/>
  <c r="T59" i="3" s="1"/>
  <c r="K59" i="3"/>
  <c r="R58" i="3"/>
  <c r="T58" i="3" s="1"/>
  <c r="K58" i="3"/>
  <c r="R57" i="3"/>
  <c r="T57" i="3" s="1"/>
  <c r="K57" i="3"/>
  <c r="T56" i="3"/>
  <c r="R56" i="3"/>
  <c r="K56" i="3"/>
  <c r="R55" i="3"/>
  <c r="T55" i="3" s="1"/>
  <c r="K55" i="3"/>
  <c r="R44" i="3"/>
  <c r="T44" i="3" s="1"/>
  <c r="K44" i="3"/>
  <c r="R43" i="3"/>
  <c r="T43" i="3" s="1"/>
  <c r="K43" i="3"/>
  <c r="R42" i="3"/>
  <c r="T42" i="3" s="1"/>
  <c r="K42" i="3"/>
  <c r="R41" i="3"/>
  <c r="T41" i="3" s="1"/>
  <c r="K41" i="3"/>
  <c r="R40" i="3"/>
  <c r="T40" i="3" s="1"/>
  <c r="K40" i="3"/>
  <c r="R39" i="3"/>
  <c r="T39" i="3" s="1"/>
  <c r="K39" i="3"/>
  <c r="R38" i="3"/>
  <c r="T38" i="3" s="1"/>
  <c r="S38" i="3" s="1"/>
  <c r="K38" i="3"/>
  <c r="R37" i="3"/>
  <c r="T37" i="3" s="1"/>
  <c r="K37" i="3"/>
  <c r="R36" i="3"/>
  <c r="T36" i="3" s="1"/>
  <c r="K36" i="3"/>
  <c r="R35" i="3"/>
  <c r="T35" i="3" s="1"/>
  <c r="K35" i="3"/>
  <c r="R34" i="3"/>
  <c r="T34" i="3" s="1"/>
  <c r="K34" i="3"/>
  <c r="T33" i="3"/>
  <c r="R33" i="3"/>
  <c r="K33" i="3"/>
  <c r="R32" i="3"/>
  <c r="T32" i="3" s="1"/>
  <c r="K32" i="3"/>
  <c r="R30" i="3"/>
  <c r="T30" i="3" s="1"/>
  <c r="K30" i="3"/>
  <c r="R29" i="3"/>
  <c r="T29" i="3" s="1"/>
  <c r="K29" i="3"/>
  <c r="R28" i="3"/>
  <c r="T28" i="3" s="1"/>
  <c r="K28" i="3"/>
  <c r="R27" i="3"/>
  <c r="T27" i="3" s="1"/>
  <c r="K27" i="3"/>
  <c r="R26" i="3"/>
  <c r="T26" i="3" s="1"/>
  <c r="K26" i="3"/>
  <c r="R25" i="3"/>
  <c r="T25" i="3" s="1"/>
  <c r="K25" i="3"/>
  <c r="T24" i="3"/>
  <c r="R24" i="3"/>
  <c r="K24" i="3"/>
  <c r="R23" i="3"/>
  <c r="T23" i="3" s="1"/>
  <c r="K23" i="3"/>
  <c r="R21" i="3"/>
  <c r="T21" i="3" s="1"/>
  <c r="K21" i="3"/>
  <c r="R20" i="3"/>
  <c r="T20" i="3" s="1"/>
  <c r="K20" i="3"/>
  <c r="R18" i="3"/>
  <c r="T18" i="3" s="1"/>
  <c r="K18" i="3"/>
  <c r="R17" i="3"/>
  <c r="T17" i="3" s="1"/>
  <c r="K17" i="3"/>
  <c r="R16" i="3"/>
  <c r="T16" i="3" s="1"/>
  <c r="K16" i="3"/>
  <c r="R15" i="3"/>
  <c r="T15" i="3" s="1"/>
  <c r="K15" i="3"/>
  <c r="T14" i="3"/>
  <c r="R14" i="3"/>
  <c r="K14" i="3"/>
  <c r="R13" i="3"/>
  <c r="T13" i="3" s="1"/>
  <c r="K13" i="3"/>
  <c r="R12" i="3"/>
  <c r="T12" i="3" s="1"/>
  <c r="K12" i="3"/>
  <c r="R11" i="3"/>
  <c r="T11" i="3" s="1"/>
  <c r="K11" i="3"/>
  <c r="R10" i="3"/>
  <c r="T10" i="3" s="1"/>
  <c r="K10" i="3"/>
  <c r="R9" i="3"/>
  <c r="T9" i="3" s="1"/>
  <c r="K9" i="3"/>
  <c r="R8" i="3"/>
  <c r="T8" i="3" s="1"/>
  <c r="K8" i="3"/>
  <c r="R7" i="3"/>
  <c r="T7" i="3" s="1"/>
  <c r="K7" i="3"/>
  <c r="T6" i="3"/>
  <c r="R6" i="3"/>
  <c r="K6" i="3"/>
  <c r="R5" i="3"/>
  <c r="T5" i="3" s="1"/>
  <c r="K5" i="3"/>
  <c r="R4" i="3"/>
  <c r="T4" i="3" s="1"/>
  <c r="K4" i="3"/>
  <c r="R3" i="3"/>
  <c r="T3" i="3" s="1"/>
  <c r="K3" i="3"/>
  <c r="U40" i="5"/>
  <c r="R40" i="5"/>
  <c r="J40" i="5"/>
  <c r="A40" i="5"/>
  <c r="U39" i="5"/>
  <c r="R39" i="5"/>
  <c r="J39" i="5"/>
  <c r="A39" i="5"/>
  <c r="U38" i="5"/>
  <c r="R38" i="5"/>
  <c r="T38" i="5" s="1"/>
  <c r="J38" i="5"/>
  <c r="A38" i="5"/>
  <c r="U37" i="5"/>
  <c r="R37" i="5"/>
  <c r="J37" i="5"/>
  <c r="T37" i="5" s="1"/>
  <c r="A37" i="5"/>
  <c r="U36" i="5"/>
  <c r="R36" i="5"/>
  <c r="J36" i="5"/>
  <c r="A36" i="5"/>
  <c r="R35" i="5"/>
  <c r="J35" i="5"/>
  <c r="U34" i="5"/>
  <c r="T34" i="5"/>
  <c r="R34" i="5"/>
  <c r="J34" i="5"/>
  <c r="A34" i="5"/>
  <c r="U33" i="5"/>
  <c r="R33" i="5"/>
  <c r="J33" i="5"/>
  <c r="A33" i="5"/>
  <c r="U32" i="5"/>
  <c r="R32" i="5"/>
  <c r="J32" i="5"/>
  <c r="A32" i="5"/>
  <c r="U31" i="5"/>
  <c r="R31" i="5"/>
  <c r="J31" i="5"/>
  <c r="A31" i="5"/>
  <c r="U30" i="5"/>
  <c r="R30" i="5"/>
  <c r="J30" i="5"/>
  <c r="A30" i="5"/>
  <c r="U29" i="5"/>
  <c r="R29" i="5"/>
  <c r="J29" i="5"/>
  <c r="A29" i="5"/>
  <c r="U28" i="5"/>
  <c r="R28" i="5"/>
  <c r="J28" i="5"/>
  <c r="A28" i="5"/>
  <c r="U27" i="5"/>
  <c r="R27" i="5"/>
  <c r="T27" i="5" s="1"/>
  <c r="J27" i="5"/>
  <c r="A27" i="5"/>
  <c r="U26" i="5"/>
  <c r="T26" i="5"/>
  <c r="R26" i="5"/>
  <c r="J26" i="5"/>
  <c r="A26" i="5"/>
  <c r="U25" i="5"/>
  <c r="R25" i="5"/>
  <c r="T25" i="5" s="1"/>
  <c r="J25" i="5"/>
  <c r="A25" i="5"/>
  <c r="U24" i="5"/>
  <c r="R24" i="5"/>
  <c r="J24" i="5"/>
  <c r="T24" i="5" s="1"/>
  <c r="A24" i="5"/>
  <c r="U23" i="5"/>
  <c r="R23" i="5"/>
  <c r="J23" i="5"/>
  <c r="A23" i="5"/>
  <c r="U22" i="5"/>
  <c r="R22" i="5"/>
  <c r="T22" i="5" s="1"/>
  <c r="J22" i="5"/>
  <c r="A22" i="5"/>
  <c r="U21" i="5"/>
  <c r="R21" i="5"/>
  <c r="J21" i="5"/>
  <c r="A21" i="5"/>
  <c r="U20" i="5"/>
  <c r="R20" i="5"/>
  <c r="T20" i="5" s="1"/>
  <c r="J20" i="5"/>
  <c r="A20" i="5"/>
  <c r="U19" i="5"/>
  <c r="T19" i="5"/>
  <c r="R19" i="5"/>
  <c r="J19" i="5"/>
  <c r="A19" i="5"/>
  <c r="U18" i="5"/>
  <c r="R18" i="5"/>
  <c r="J18" i="5"/>
  <c r="A18" i="5"/>
  <c r="U17" i="5"/>
  <c r="R17" i="5"/>
  <c r="T17" i="5" s="1"/>
  <c r="J17" i="5"/>
  <c r="A17" i="5"/>
  <c r="U16" i="5"/>
  <c r="R16" i="5"/>
  <c r="J16" i="5"/>
  <c r="A16" i="5"/>
  <c r="U15" i="5"/>
  <c r="R15" i="5"/>
  <c r="T15" i="5" s="1"/>
  <c r="J15" i="5"/>
  <c r="A15" i="5"/>
  <c r="U14" i="5"/>
  <c r="T14" i="5"/>
  <c r="R14" i="5"/>
  <c r="J14" i="5"/>
  <c r="A14" i="5"/>
  <c r="U13" i="5"/>
  <c r="R13" i="5"/>
  <c r="J13" i="5"/>
  <c r="A13" i="5"/>
  <c r="U12" i="5"/>
  <c r="R12" i="5"/>
  <c r="T12" i="5" s="1"/>
  <c r="J12" i="5"/>
  <c r="A12" i="5"/>
  <c r="U11" i="5"/>
  <c r="R11" i="5"/>
  <c r="J11" i="5"/>
  <c r="T11" i="5" s="1"/>
  <c r="A11" i="5"/>
  <c r="U10" i="5"/>
  <c r="R10" i="5"/>
  <c r="J10" i="5"/>
  <c r="A10" i="5"/>
  <c r="R9" i="5"/>
  <c r="T9" i="5" s="1"/>
  <c r="S9" i="5" s="1"/>
  <c r="A9" i="5" s="1"/>
  <c r="Q9" i="5"/>
  <c r="U9" i="5" s="1"/>
  <c r="J9" i="5"/>
  <c r="T8" i="5"/>
  <c r="S8" i="5" s="1"/>
  <c r="A8" i="5" s="1"/>
  <c r="R8" i="5"/>
  <c r="Q8" i="5" s="1"/>
  <c r="J8" i="5"/>
  <c r="U7" i="5"/>
  <c r="R7" i="5"/>
  <c r="T7" i="5" s="1"/>
  <c r="J7" i="5"/>
  <c r="A7" i="5"/>
  <c r="U6" i="5"/>
  <c r="T6" i="5"/>
  <c r="R6" i="5"/>
  <c r="J6" i="5"/>
  <c r="A6" i="5"/>
  <c r="U5" i="5"/>
  <c r="R5" i="5"/>
  <c r="J5" i="5"/>
  <c r="A5" i="5"/>
  <c r="U4" i="5"/>
  <c r="R4" i="5"/>
  <c r="T4" i="5" s="1"/>
  <c r="J4" i="5"/>
  <c r="A4" i="5"/>
  <c r="U3" i="5"/>
  <c r="R3" i="5"/>
  <c r="J3" i="5"/>
  <c r="A3" i="5"/>
  <c r="M253" i="2"/>
  <c r="K253" i="2"/>
  <c r="K252" i="2"/>
  <c r="M252" i="2" s="1"/>
  <c r="M251" i="2"/>
  <c r="K251" i="2"/>
  <c r="K250" i="2"/>
  <c r="M250" i="2" s="1"/>
  <c r="M249" i="2"/>
  <c r="K249" i="2"/>
  <c r="K248" i="2"/>
  <c r="M248" i="2" s="1"/>
  <c r="M247" i="2"/>
  <c r="K247" i="2"/>
  <c r="K246" i="2"/>
  <c r="M246" i="2" s="1"/>
  <c r="M245" i="2"/>
  <c r="K245" i="2"/>
  <c r="K244" i="2"/>
  <c r="M244" i="2" s="1"/>
  <c r="M243" i="2"/>
  <c r="K243" i="2"/>
  <c r="K242" i="2"/>
  <c r="M242" i="2" s="1"/>
  <c r="M241" i="2"/>
  <c r="K241" i="2"/>
  <c r="K240" i="2"/>
  <c r="M240" i="2" s="1"/>
  <c r="M239" i="2"/>
  <c r="K239" i="2"/>
  <c r="K238" i="2"/>
  <c r="M238" i="2" s="1"/>
  <c r="M237" i="2"/>
  <c r="K237" i="2"/>
  <c r="K236" i="2"/>
  <c r="M236" i="2" s="1"/>
  <c r="M235" i="2"/>
  <c r="K235" i="2"/>
  <c r="K234" i="2"/>
  <c r="M234" i="2" s="1"/>
  <c r="M233" i="2"/>
  <c r="K233" i="2"/>
  <c r="K232" i="2"/>
  <c r="M232" i="2" s="1"/>
  <c r="M231" i="2"/>
  <c r="K231" i="2"/>
  <c r="K230" i="2"/>
  <c r="M230" i="2" s="1"/>
  <c r="M229" i="2"/>
  <c r="K229" i="2"/>
  <c r="K228" i="2"/>
  <c r="M228" i="2" s="1"/>
  <c r="M227" i="2"/>
  <c r="K227" i="2"/>
  <c r="K226" i="2"/>
  <c r="M226" i="2" s="1"/>
  <c r="M225" i="2"/>
  <c r="K225" i="2"/>
  <c r="K224" i="2"/>
  <c r="M224" i="2" s="1"/>
  <c r="M223" i="2"/>
  <c r="K223" i="2"/>
  <c r="K222" i="2"/>
  <c r="M222" i="2" s="1"/>
  <c r="M221" i="2"/>
  <c r="K221" i="2"/>
  <c r="K220" i="2"/>
  <c r="M220" i="2" s="1"/>
  <c r="M219" i="2"/>
  <c r="K219" i="2"/>
  <c r="K218" i="2"/>
  <c r="M218" i="2" s="1"/>
  <c r="M217" i="2"/>
  <c r="K217" i="2"/>
  <c r="K216" i="2"/>
  <c r="M216" i="2" s="1"/>
  <c r="M215" i="2"/>
  <c r="K215" i="2"/>
  <c r="K214" i="2"/>
  <c r="M214" i="2" s="1"/>
  <c r="M213" i="2"/>
  <c r="K213" i="2"/>
  <c r="K212" i="2"/>
  <c r="M212" i="2" s="1"/>
  <c r="M211" i="2"/>
  <c r="K211" i="2"/>
  <c r="K210" i="2"/>
  <c r="M210" i="2" s="1"/>
  <c r="M209" i="2"/>
  <c r="K209" i="2"/>
  <c r="K208" i="2"/>
  <c r="M208" i="2" s="1"/>
  <c r="M207" i="2"/>
  <c r="K207" i="2"/>
  <c r="K206" i="2"/>
  <c r="M206" i="2" s="1"/>
  <c r="M205" i="2"/>
  <c r="K205" i="2"/>
  <c r="K204" i="2"/>
  <c r="M204" i="2" s="1"/>
  <c r="M203" i="2"/>
  <c r="K203" i="2"/>
  <c r="K202" i="2"/>
  <c r="M202" i="2" s="1"/>
  <c r="M201" i="2"/>
  <c r="K201" i="2"/>
  <c r="K200" i="2"/>
  <c r="M200" i="2" s="1"/>
  <c r="M199" i="2"/>
  <c r="K199" i="2"/>
  <c r="K198" i="2"/>
  <c r="M198" i="2" s="1"/>
  <c r="M197" i="2"/>
  <c r="K197" i="2"/>
  <c r="K196" i="2"/>
  <c r="M196" i="2" s="1"/>
  <c r="M195" i="2"/>
  <c r="K195" i="2"/>
  <c r="K194" i="2"/>
  <c r="M194" i="2" s="1"/>
  <c r="M193" i="2"/>
  <c r="K193" i="2"/>
  <c r="K192" i="2"/>
  <c r="M192" i="2" s="1"/>
  <c r="M191" i="2"/>
  <c r="K191" i="2"/>
  <c r="K190" i="2"/>
  <c r="M190" i="2" s="1"/>
  <c r="M189" i="2"/>
  <c r="K189" i="2"/>
  <c r="K188" i="2"/>
  <c r="M188" i="2" s="1"/>
  <c r="M187" i="2"/>
  <c r="K187" i="2"/>
  <c r="K186" i="2"/>
  <c r="M186" i="2" s="1"/>
  <c r="M185" i="2"/>
  <c r="K185" i="2"/>
  <c r="K184" i="2"/>
  <c r="M184" i="2" s="1"/>
  <c r="M183" i="2"/>
  <c r="K183" i="2"/>
  <c r="K182" i="2"/>
  <c r="M182" i="2" s="1"/>
  <c r="M181" i="2"/>
  <c r="K181" i="2"/>
  <c r="K180" i="2"/>
  <c r="M180" i="2" s="1"/>
  <c r="M179" i="2"/>
  <c r="K179" i="2"/>
  <c r="K178" i="2"/>
  <c r="M178" i="2" s="1"/>
  <c r="M177" i="2"/>
  <c r="K177" i="2"/>
  <c r="K176" i="2"/>
  <c r="M176" i="2" s="1"/>
  <c r="M175" i="2"/>
  <c r="K175" i="2"/>
  <c r="K174" i="2"/>
  <c r="M174" i="2" s="1"/>
  <c r="M173" i="2"/>
  <c r="K173" i="2"/>
  <c r="K172" i="2"/>
  <c r="M172" i="2" s="1"/>
  <c r="M171" i="2"/>
  <c r="K171" i="2"/>
  <c r="K170" i="2"/>
  <c r="M170" i="2" s="1"/>
  <c r="M169" i="2"/>
  <c r="K169" i="2"/>
  <c r="K168" i="2"/>
  <c r="M168" i="2" s="1"/>
  <c r="M167" i="2"/>
  <c r="K167" i="2"/>
  <c r="K166" i="2"/>
  <c r="M166" i="2" s="1"/>
  <c r="M165" i="2"/>
  <c r="K165" i="2"/>
  <c r="K164" i="2"/>
  <c r="M164" i="2" s="1"/>
  <c r="M163" i="2"/>
  <c r="K163" i="2"/>
  <c r="K162" i="2"/>
  <c r="M162" i="2" s="1"/>
  <c r="M161" i="2"/>
  <c r="K161" i="2"/>
  <c r="K160" i="2"/>
  <c r="M160" i="2" s="1"/>
  <c r="M159" i="2"/>
  <c r="K159" i="2"/>
  <c r="K158" i="2"/>
  <c r="M158" i="2" s="1"/>
  <c r="M157" i="2"/>
  <c r="K157" i="2"/>
  <c r="K156" i="2"/>
  <c r="M156" i="2" s="1"/>
  <c r="M155" i="2"/>
  <c r="K155" i="2"/>
  <c r="K154" i="2"/>
  <c r="M154" i="2" s="1"/>
  <c r="M153" i="2"/>
  <c r="K153" i="2"/>
  <c r="K152" i="2"/>
  <c r="M152" i="2" s="1"/>
  <c r="M151" i="2"/>
  <c r="K151" i="2"/>
  <c r="K150" i="2"/>
  <c r="M150" i="2" s="1"/>
  <c r="M149" i="2"/>
  <c r="K149" i="2"/>
  <c r="K148" i="2"/>
  <c r="M148" i="2" s="1"/>
  <c r="M147" i="2"/>
  <c r="K147" i="2"/>
  <c r="K146" i="2"/>
  <c r="M146" i="2" s="1"/>
  <c r="M145" i="2"/>
  <c r="K145" i="2"/>
  <c r="K144" i="2"/>
  <c r="M144" i="2" s="1"/>
  <c r="M143" i="2"/>
  <c r="K143" i="2"/>
  <c r="K142" i="2"/>
  <c r="M142" i="2" s="1"/>
  <c r="M141" i="2"/>
  <c r="K141" i="2"/>
  <c r="K140" i="2"/>
  <c r="M140" i="2" s="1"/>
  <c r="M139" i="2"/>
  <c r="K139" i="2"/>
  <c r="K138" i="2"/>
  <c r="M138" i="2" s="1"/>
  <c r="M137" i="2"/>
  <c r="K137" i="2"/>
  <c r="K136" i="2"/>
  <c r="M136" i="2" s="1"/>
  <c r="M135" i="2"/>
  <c r="K135" i="2"/>
  <c r="K134" i="2"/>
  <c r="M134" i="2" s="1"/>
  <c r="M133" i="2"/>
  <c r="K133" i="2"/>
  <c r="K132" i="2"/>
  <c r="M132" i="2" s="1"/>
  <c r="M131" i="2"/>
  <c r="K131" i="2"/>
  <c r="K130" i="2"/>
  <c r="M130" i="2" s="1"/>
  <c r="M129" i="2"/>
  <c r="K129" i="2"/>
  <c r="K128" i="2"/>
  <c r="M128" i="2" s="1"/>
  <c r="M119" i="2"/>
  <c r="K119" i="2"/>
  <c r="K118" i="2"/>
  <c r="M118" i="2" s="1"/>
  <c r="M117" i="2"/>
  <c r="K117" i="2"/>
  <c r="K116" i="2"/>
  <c r="M116" i="2" s="1"/>
  <c r="M115" i="2"/>
  <c r="K115" i="2"/>
  <c r="K114" i="2"/>
  <c r="M114" i="2" s="1"/>
  <c r="M113" i="2"/>
  <c r="K113" i="2"/>
  <c r="K112" i="2"/>
  <c r="M112" i="2" s="1"/>
  <c r="M111" i="2"/>
  <c r="K111" i="2"/>
  <c r="K110" i="2"/>
  <c r="M110" i="2" s="1"/>
  <c r="M109" i="2"/>
  <c r="K109" i="2"/>
  <c r="K108" i="2"/>
  <c r="M108" i="2" s="1"/>
  <c r="M81" i="2"/>
  <c r="K81" i="2"/>
  <c r="K80" i="2"/>
  <c r="M80" i="2" s="1"/>
  <c r="M79" i="2"/>
  <c r="K79" i="2"/>
  <c r="K78" i="2"/>
  <c r="M78" i="2" s="1"/>
  <c r="M77" i="2"/>
  <c r="K77" i="2"/>
  <c r="K76" i="2"/>
  <c r="M76" i="2" s="1"/>
  <c r="M75" i="2"/>
  <c r="K75" i="2"/>
  <c r="K74" i="2"/>
  <c r="M74" i="2" s="1"/>
  <c r="M73" i="2"/>
  <c r="K73" i="2"/>
  <c r="K72" i="2"/>
  <c r="M72" i="2" s="1"/>
  <c r="M71" i="2"/>
  <c r="K71" i="2"/>
  <c r="K70" i="2"/>
  <c r="M70" i="2" s="1"/>
  <c r="M69" i="2"/>
  <c r="K69" i="2"/>
  <c r="K68" i="2"/>
  <c r="M68" i="2" s="1"/>
  <c r="M67" i="2"/>
  <c r="K67" i="2"/>
  <c r="K66" i="2"/>
  <c r="M66" i="2" s="1"/>
  <c r="M65" i="2"/>
  <c r="K65" i="2"/>
  <c r="K64" i="2"/>
  <c r="M64" i="2" s="1"/>
  <c r="M63" i="2"/>
  <c r="K63" i="2"/>
  <c r="K62" i="2"/>
  <c r="M62" i="2" s="1"/>
  <c r="M61" i="2"/>
  <c r="K61" i="2"/>
  <c r="K60" i="2"/>
  <c r="M60" i="2" s="1"/>
  <c r="M59" i="2"/>
  <c r="K59" i="2"/>
  <c r="K58" i="2"/>
  <c r="M58" i="2" s="1"/>
  <c r="M57" i="2"/>
  <c r="K57" i="2"/>
  <c r="K56" i="2"/>
  <c r="M56" i="2" s="1"/>
  <c r="M55" i="2"/>
  <c r="K55" i="2"/>
  <c r="K54" i="2"/>
  <c r="M54" i="2" s="1"/>
  <c r="M53" i="2"/>
  <c r="K53" i="2"/>
  <c r="K52" i="2"/>
  <c r="M52" i="2" s="1"/>
  <c r="M51" i="2"/>
  <c r="K51" i="2"/>
  <c r="K50" i="2"/>
  <c r="M50" i="2" s="1"/>
  <c r="M49" i="2"/>
  <c r="K49" i="2"/>
  <c r="K48" i="2"/>
  <c r="M48" i="2" s="1"/>
  <c r="M47" i="2"/>
  <c r="K47" i="2"/>
  <c r="K46" i="2"/>
  <c r="M46" i="2" s="1"/>
  <c r="M45" i="2"/>
  <c r="K45" i="2"/>
  <c r="K44" i="2"/>
  <c r="M44" i="2" s="1"/>
  <c r="M43" i="2"/>
  <c r="K43" i="2"/>
  <c r="K40" i="2"/>
  <c r="M40" i="2" s="1"/>
  <c r="M39" i="2"/>
  <c r="K39" i="2"/>
  <c r="K38" i="2"/>
  <c r="M38" i="2" s="1"/>
  <c r="L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M30" i="2"/>
  <c r="K30" i="2"/>
  <c r="K29" i="2"/>
  <c r="M29" i="2" s="1"/>
  <c r="K28" i="2"/>
  <c r="M28" i="2" s="1"/>
  <c r="K27" i="2"/>
  <c r="M27" i="2" s="1"/>
  <c r="K26" i="2"/>
  <c r="M26" i="2" s="1"/>
  <c r="K25" i="2"/>
  <c r="M25" i="2" s="1"/>
  <c r="K24" i="2"/>
  <c r="M24" i="2" s="1"/>
  <c r="K23" i="2"/>
  <c r="M23" i="2" s="1"/>
  <c r="M22" i="2"/>
  <c r="K22" i="2"/>
  <c r="K21" i="2"/>
  <c r="M21" i="2" s="1"/>
  <c r="K20" i="2"/>
  <c r="M20" i="2" s="1"/>
  <c r="K19" i="2"/>
  <c r="M19" i="2" s="1"/>
  <c r="K18" i="2"/>
  <c r="M18" i="2" s="1"/>
  <c r="K17" i="2"/>
  <c r="M17" i="2" s="1"/>
  <c r="K16" i="2"/>
  <c r="M16" i="2" s="1"/>
  <c r="K15" i="2"/>
  <c r="M15" i="2" s="1"/>
  <c r="L15" i="2" s="1"/>
  <c r="K14" i="2"/>
  <c r="M14" i="2" s="1"/>
  <c r="L14" i="2" s="1"/>
  <c r="K13" i="2"/>
  <c r="M13" i="2" s="1"/>
  <c r="L13" i="2" s="1"/>
  <c r="M12" i="2"/>
  <c r="L12" i="2"/>
  <c r="K12" i="2"/>
  <c r="K11" i="2"/>
  <c r="M11" i="2" s="1"/>
  <c r="K10" i="2"/>
  <c r="M10" i="2" s="1"/>
  <c r="K9" i="2"/>
  <c r="M9" i="2" s="1"/>
  <c r="K8" i="2"/>
  <c r="M8" i="2" s="1"/>
  <c r="K7" i="2"/>
  <c r="M7" i="2" s="1"/>
  <c r="K6" i="2"/>
  <c r="M6" i="2" s="1"/>
  <c r="K5" i="2"/>
  <c r="M5" i="2" s="1"/>
  <c r="K4" i="2"/>
  <c r="M4" i="2" s="1"/>
  <c r="K3" i="2"/>
  <c r="M3" i="2" s="1"/>
  <c r="F138" i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M129" i="1"/>
  <c r="K129" i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M113" i="1"/>
  <c r="K113" i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M105" i="1"/>
  <c r="K105" i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M97" i="1"/>
  <c r="K97" i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8" i="1"/>
  <c r="M88" i="1" s="1"/>
  <c r="K87" i="1"/>
  <c r="M87" i="1" s="1"/>
  <c r="K86" i="1"/>
  <c r="M86" i="1" s="1"/>
  <c r="M85" i="1"/>
  <c r="K85" i="1"/>
  <c r="K84" i="1"/>
  <c r="M84" i="1" s="1"/>
  <c r="M83" i="1"/>
  <c r="L83" i="1"/>
  <c r="K83" i="1"/>
  <c r="K82" i="1"/>
  <c r="M82" i="1" s="1"/>
  <c r="L82" i="1" s="1"/>
  <c r="K81" i="1"/>
  <c r="M81" i="1" s="1"/>
  <c r="L81" i="1" s="1"/>
  <c r="M80" i="1"/>
  <c r="K80" i="1"/>
  <c r="K79" i="1"/>
  <c r="M79" i="1" s="1"/>
  <c r="K78" i="1"/>
  <c r="M78" i="1" s="1"/>
  <c r="K77" i="1"/>
  <c r="M77" i="1" s="1"/>
  <c r="K76" i="1"/>
  <c r="M76" i="1" s="1"/>
  <c r="K75" i="1"/>
  <c r="M75" i="1" s="1"/>
  <c r="M74" i="1"/>
  <c r="K74" i="1"/>
  <c r="K73" i="1"/>
  <c r="M73" i="1" s="1"/>
  <c r="M72" i="1"/>
  <c r="K72" i="1"/>
  <c r="K67" i="1"/>
  <c r="M67" i="1" s="1"/>
  <c r="K66" i="1"/>
  <c r="M66" i="1" s="1"/>
  <c r="K65" i="1"/>
  <c r="M65" i="1" s="1"/>
  <c r="K64" i="1"/>
  <c r="M64" i="1" s="1"/>
  <c r="K63" i="1"/>
  <c r="M63" i="1" s="1"/>
  <c r="M62" i="1"/>
  <c r="K62" i="1"/>
  <c r="K56" i="1"/>
  <c r="M56" i="1" s="1"/>
  <c r="M55" i="1"/>
  <c r="K55" i="1"/>
  <c r="K54" i="1"/>
  <c r="M54" i="1" s="1"/>
  <c r="K53" i="1"/>
  <c r="M53" i="1" s="1"/>
  <c r="K48" i="1"/>
  <c r="M48" i="1" s="1"/>
  <c r="K47" i="1"/>
  <c r="M47" i="1" s="1"/>
  <c r="K46" i="1"/>
  <c r="M46" i="1" s="1"/>
  <c r="M45" i="1"/>
  <c r="K45" i="1"/>
  <c r="K44" i="1"/>
  <c r="M44" i="1" s="1"/>
  <c r="M43" i="1"/>
  <c r="K43" i="1"/>
  <c r="K42" i="1"/>
  <c r="M42" i="1" s="1"/>
  <c r="K41" i="1"/>
  <c r="M41" i="1" s="1"/>
  <c r="K40" i="1"/>
  <c r="M40" i="1" s="1"/>
  <c r="L40" i="1" s="1"/>
  <c r="L39" i="1"/>
  <c r="K39" i="1"/>
  <c r="M39" i="1" s="1"/>
  <c r="K38" i="1"/>
  <c r="M38" i="1" s="1"/>
  <c r="M37" i="1"/>
  <c r="K37" i="1"/>
  <c r="K36" i="1"/>
  <c r="M36" i="1" s="1"/>
  <c r="M35" i="1"/>
  <c r="L35" i="1" s="1"/>
  <c r="K35" i="1"/>
  <c r="K34" i="1"/>
  <c r="M34" i="1" s="1"/>
  <c r="K33" i="1"/>
  <c r="M33" i="1" s="1"/>
  <c r="L33" i="1" s="1"/>
  <c r="K32" i="1"/>
  <c r="M32" i="1" s="1"/>
  <c r="L32" i="1" s="1"/>
  <c r="K31" i="1"/>
  <c r="M31" i="1" s="1"/>
  <c r="M30" i="1"/>
  <c r="L30" i="1"/>
  <c r="K30" i="1"/>
  <c r="K29" i="1"/>
  <c r="M29" i="1" s="1"/>
  <c r="L29" i="1" s="1"/>
  <c r="K28" i="1"/>
  <c r="M28" i="1" s="1"/>
  <c r="L28" i="1" s="1"/>
  <c r="K27" i="1"/>
  <c r="M27" i="1" s="1"/>
  <c r="L27" i="1" s="1"/>
  <c r="K26" i="1"/>
  <c r="M26" i="1" s="1"/>
  <c r="L26" i="1" s="1"/>
  <c r="M25" i="1"/>
  <c r="L25" i="1" s="1"/>
  <c r="K25" i="1"/>
  <c r="K24" i="1"/>
  <c r="M24" i="1" s="1"/>
  <c r="L24" i="1" s="1"/>
  <c r="K23" i="1"/>
  <c r="M23" i="1" s="1"/>
  <c r="L23" i="1" s="1"/>
  <c r="M22" i="1"/>
  <c r="L22" i="1" s="1"/>
  <c r="K22" i="1"/>
  <c r="K21" i="1"/>
  <c r="M21" i="1" s="1"/>
  <c r="L21" i="1" s="1"/>
  <c r="K20" i="1"/>
  <c r="M20" i="1" s="1"/>
  <c r="L20" i="1" s="1"/>
  <c r="K19" i="1"/>
  <c r="M19" i="1" s="1"/>
  <c r="L19" i="1" s="1"/>
  <c r="K18" i="1"/>
  <c r="M18" i="1" s="1"/>
  <c r="L18" i="1" s="1"/>
  <c r="M17" i="1"/>
  <c r="L17" i="1" s="1"/>
  <c r="K17" i="1"/>
  <c r="K16" i="1"/>
  <c r="M16" i="1" s="1"/>
  <c r="L16" i="1" s="1"/>
  <c r="K15" i="1"/>
  <c r="M15" i="1" s="1"/>
  <c r="L15" i="1" s="1"/>
  <c r="K14" i="1"/>
  <c r="M14" i="1" s="1"/>
  <c r="L14" i="1" s="1"/>
  <c r="K13" i="1"/>
  <c r="M13" i="1" s="1"/>
  <c r="L13" i="1" s="1"/>
  <c r="K12" i="1"/>
  <c r="M12" i="1" s="1"/>
  <c r="L12" i="1" s="1"/>
  <c r="K11" i="1"/>
  <c r="M11" i="1" s="1"/>
  <c r="L11" i="1" s="1"/>
  <c r="M10" i="1"/>
  <c r="L10" i="1"/>
  <c r="K10" i="1"/>
  <c r="K9" i="1"/>
  <c r="M9" i="1" s="1"/>
  <c r="L9" i="1" s="1"/>
  <c r="K8" i="1"/>
  <c r="M8" i="1" s="1"/>
  <c r="L8" i="1" s="1"/>
  <c r="M7" i="1"/>
  <c r="K7" i="1"/>
  <c r="K6" i="1"/>
  <c r="M6" i="1" s="1"/>
  <c r="M5" i="1"/>
  <c r="K5" i="1"/>
  <c r="K4" i="1"/>
  <c r="M4" i="1" s="1"/>
  <c r="K3" i="1"/>
  <c r="M3" i="1" s="1"/>
  <c r="J20" i="6"/>
  <c r="K20" i="6" s="1"/>
  <c r="L20" i="6" s="1"/>
  <c r="K19" i="6"/>
  <c r="L19" i="6" s="1"/>
  <c r="J19" i="6"/>
  <c r="J18" i="6"/>
  <c r="K18" i="6" s="1"/>
  <c r="L18" i="6" s="1"/>
  <c r="L17" i="6"/>
  <c r="J17" i="6"/>
  <c r="K17" i="6" s="1"/>
  <c r="J16" i="6"/>
  <c r="K16" i="6" s="1"/>
  <c r="L16" i="6" s="1"/>
  <c r="K15" i="6"/>
  <c r="L15" i="6" s="1"/>
  <c r="J15" i="6"/>
  <c r="J14" i="6"/>
  <c r="K14" i="6" s="1"/>
  <c r="L14" i="6" s="1"/>
  <c r="L13" i="6"/>
  <c r="J13" i="6"/>
  <c r="K13" i="6" s="1"/>
  <c r="K12" i="6"/>
  <c r="L12" i="6" s="1"/>
  <c r="J12" i="6"/>
  <c r="J11" i="6"/>
  <c r="K11" i="6" s="1"/>
  <c r="L11" i="6" s="1"/>
  <c r="K10" i="6"/>
  <c r="L10" i="6" s="1"/>
  <c r="J10" i="6"/>
  <c r="J9" i="6"/>
  <c r="K9" i="6" s="1"/>
  <c r="L9" i="6" s="1"/>
  <c r="J8" i="6"/>
  <c r="K8" i="6" s="1"/>
  <c r="L8" i="6" s="1"/>
  <c r="J7" i="6"/>
  <c r="K7" i="6" s="1"/>
  <c r="L7" i="6" s="1"/>
  <c r="J6" i="6"/>
  <c r="K6" i="6" s="1"/>
  <c r="L6" i="6" s="1"/>
  <c r="J5" i="6"/>
  <c r="K5" i="6" s="1"/>
  <c r="L5" i="6" s="1"/>
  <c r="K4" i="6"/>
  <c r="L4" i="6" s="1"/>
  <c r="J4" i="6"/>
  <c r="J3" i="6"/>
  <c r="K3" i="6" s="1"/>
  <c r="J62" i="7"/>
  <c r="K62" i="7" s="1"/>
  <c r="L62" i="7" s="1"/>
  <c r="K61" i="7"/>
  <c r="L61" i="7" s="1"/>
  <c r="J61" i="7"/>
  <c r="J60" i="7"/>
  <c r="K60" i="7" s="1"/>
  <c r="L60" i="7" s="1"/>
  <c r="K59" i="7"/>
  <c r="L59" i="7" s="1"/>
  <c r="J59" i="7"/>
  <c r="J58" i="7"/>
  <c r="K58" i="7" s="1"/>
  <c r="L58" i="7" s="1"/>
  <c r="J57" i="7"/>
  <c r="K57" i="7" s="1"/>
  <c r="L57" i="7" s="1"/>
  <c r="J56" i="7"/>
  <c r="K56" i="7" s="1"/>
  <c r="L56" i="7" s="1"/>
  <c r="J55" i="7"/>
  <c r="K55" i="7" s="1"/>
  <c r="L55" i="7" s="1"/>
  <c r="J54" i="7"/>
  <c r="K54" i="7" s="1"/>
  <c r="L54" i="7" s="1"/>
  <c r="K53" i="7"/>
  <c r="L53" i="7" s="1"/>
  <c r="J53" i="7"/>
  <c r="J52" i="7"/>
  <c r="K52" i="7" s="1"/>
  <c r="L52" i="7" s="1"/>
  <c r="K51" i="7"/>
  <c r="L51" i="7" s="1"/>
  <c r="J51" i="7"/>
  <c r="J50" i="7"/>
  <c r="K50" i="7" s="1"/>
  <c r="L50" i="7" s="1"/>
  <c r="J49" i="7"/>
  <c r="K49" i="7" s="1"/>
  <c r="L49" i="7" s="1"/>
  <c r="J48" i="7"/>
  <c r="K48" i="7" s="1"/>
  <c r="L48" i="7" s="1"/>
  <c r="J47" i="7"/>
  <c r="K47" i="7" s="1"/>
  <c r="L47" i="7" s="1"/>
  <c r="J46" i="7"/>
  <c r="K46" i="7" s="1"/>
  <c r="L46" i="7" s="1"/>
  <c r="K45" i="7"/>
  <c r="L45" i="7" s="1"/>
  <c r="J45" i="7"/>
  <c r="J44" i="7"/>
  <c r="K44" i="7" s="1"/>
  <c r="L44" i="7" s="1"/>
  <c r="K43" i="7"/>
  <c r="L43" i="7" s="1"/>
  <c r="J43" i="7"/>
  <c r="J42" i="7"/>
  <c r="K42" i="7" s="1"/>
  <c r="L42" i="7" s="1"/>
  <c r="J41" i="7"/>
  <c r="K41" i="7" s="1"/>
  <c r="L41" i="7" s="1"/>
  <c r="J40" i="7"/>
  <c r="K40" i="7" s="1"/>
  <c r="L40" i="7" s="1"/>
  <c r="J39" i="7"/>
  <c r="K39" i="7" s="1"/>
  <c r="L39" i="7" s="1"/>
  <c r="J38" i="7"/>
  <c r="K38" i="7" s="1"/>
  <c r="L38" i="7" s="1"/>
  <c r="K37" i="7"/>
  <c r="L37" i="7" s="1"/>
  <c r="J37" i="7"/>
  <c r="J36" i="7"/>
  <c r="K36" i="7" s="1"/>
  <c r="L36" i="7" s="1"/>
  <c r="K35" i="7"/>
  <c r="L35" i="7" s="1"/>
  <c r="J35" i="7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K29" i="7"/>
  <c r="L29" i="7" s="1"/>
  <c r="J29" i="7"/>
  <c r="J28" i="7"/>
  <c r="K28" i="7" s="1"/>
  <c r="L28" i="7" s="1"/>
  <c r="K27" i="7"/>
  <c r="L27" i="7" s="1"/>
  <c r="J27" i="7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K21" i="7"/>
  <c r="L21" i="7" s="1"/>
  <c r="J21" i="7"/>
  <c r="J20" i="7"/>
  <c r="K20" i="7" s="1"/>
  <c r="L20" i="7" s="1"/>
  <c r="K19" i="7"/>
  <c r="L19" i="7" s="1"/>
  <c r="J19" i="7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K13" i="7"/>
  <c r="L13" i="7" s="1"/>
  <c r="J13" i="7"/>
  <c r="J12" i="7"/>
  <c r="K12" i="7" s="1"/>
  <c r="L12" i="7" s="1"/>
  <c r="K11" i="7"/>
  <c r="L11" i="7" s="1"/>
  <c r="J11" i="7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J6" i="7"/>
  <c r="K6" i="7" s="1"/>
  <c r="L6" i="7" s="1"/>
  <c r="K5" i="7"/>
  <c r="L5" i="7" s="1"/>
  <c r="J5" i="7"/>
  <c r="J4" i="7"/>
  <c r="K4" i="7" s="1"/>
  <c r="L4" i="7" s="1"/>
  <c r="K3" i="7"/>
  <c r="J3" i="7"/>
  <c r="D21" i="8"/>
  <c r="B21" i="8"/>
  <c r="J20" i="8"/>
  <c r="D20" i="8"/>
  <c r="B20" i="8"/>
  <c r="J18" i="8"/>
  <c r="H18" i="8"/>
  <c r="D18" i="8"/>
  <c r="B18" i="8"/>
  <c r="J17" i="8"/>
  <c r="H17" i="8"/>
  <c r="D17" i="8"/>
  <c r="B17" i="8"/>
  <c r="D13" i="8"/>
  <c r="B13" i="8"/>
  <c r="B12" i="8"/>
  <c r="D10" i="8"/>
  <c r="D8" i="8"/>
  <c r="B8" i="8"/>
  <c r="D7" i="8"/>
  <c r="B7" i="8"/>
  <c r="T10" i="5" l="1"/>
  <c r="T28" i="5"/>
  <c r="T30" i="5"/>
  <c r="T32" i="5"/>
  <c r="U8" i="5"/>
  <c r="T23" i="5"/>
  <c r="T31" i="5"/>
  <c r="T36" i="5"/>
  <c r="T16" i="5"/>
  <c r="T18" i="5"/>
  <c r="T33" i="5"/>
  <c r="T35" i="5"/>
  <c r="S35" i="5" s="1"/>
  <c r="A35" i="5" s="1"/>
  <c r="T39" i="5"/>
  <c r="H20" i="8"/>
  <c r="B10" i="8"/>
  <c r="J21" i="8"/>
  <c r="D11" i="8"/>
  <c r="L3" i="6"/>
  <c r="K21" i="6"/>
  <c r="B34" i="8"/>
  <c r="B29" i="8"/>
  <c r="K63" i="7"/>
  <c r="H21" i="8"/>
  <c r="B11" i="8"/>
  <c r="T3" i="4"/>
  <c r="R90" i="4"/>
  <c r="L3" i="7"/>
  <c r="V3" i="5"/>
  <c r="T3" i="5"/>
  <c r="T21" i="5"/>
  <c r="T5" i="5"/>
  <c r="T13" i="5"/>
  <c r="T29" i="5"/>
  <c r="T40" i="5"/>
  <c r="U35" i="5" l="1"/>
  <c r="B9" i="8"/>
  <c r="J23" i="8"/>
  <c r="H23" i="8"/>
  <c r="B28" i="8"/>
  <c r="B33" i="8"/>
  <c r="H22" i="8"/>
  <c r="B27" i="8"/>
  <c r="H1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NCI</author>
  </authors>
  <commentList>
    <comment ref="M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NCI:</t>
        </r>
        <r>
          <rPr>
            <sz val="9"/>
            <color indexed="81"/>
            <rFont val="Tahoma"/>
            <family val="2"/>
          </rPr>
          <t xml:space="preserve">
Assume 20 inch width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NCI</author>
  </authors>
  <commentList>
    <comment ref="M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NCI:</t>
        </r>
        <r>
          <rPr>
            <sz val="9"/>
            <color indexed="81"/>
            <rFont val="Tahoma"/>
            <family val="2"/>
          </rPr>
          <t xml:space="preserve">
Assume 20 inch width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NCI</author>
  </authors>
  <commentList>
    <comment ref="P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NCI:</t>
        </r>
        <r>
          <rPr>
            <sz val="9"/>
            <color indexed="81"/>
            <rFont val="Tahoma"/>
            <family val="2"/>
          </rPr>
          <t xml:space="preserve">
NSF Estimation of Load Times:
Door Type (straight thru) - 5 sec
Door Type (Corner) - 7 sec
Hood Type - 8 sec
Front Opening Type - 30 sec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NCI</author>
  </authors>
  <commentList>
    <comment ref="Q2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NCI:</t>
        </r>
        <r>
          <rPr>
            <sz val="9"/>
            <color indexed="81"/>
            <rFont val="Tahoma"/>
            <family val="2"/>
          </rPr>
          <t xml:space="preserve">
NSF Estimation of Load Times:
Door Type (straight thru) - 5 sec
Door Type (Corner) - 7 sec
Hood Type - 8 sec
Front Opening Type - 30 sec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NCI</author>
  </authors>
  <commentList>
    <comment ref="Q2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NCI:</t>
        </r>
        <r>
          <rPr>
            <sz val="9"/>
            <color indexed="81"/>
            <rFont val="Tahoma"/>
            <family val="2"/>
          </rPr>
          <t xml:space="preserve">
NSF Estimation of Load Times:
Door Type (straight thru) - 5 sec
Door Type (Corner) - 7 sec
Hood Type - 8 sec
Front Opening Type - 30 sec
</t>
        </r>
      </text>
    </comment>
  </commentList>
</comments>
</file>

<file path=xl/sharedStrings.xml><?xml version="1.0" encoding="utf-8"?>
<sst xmlns="http://schemas.openxmlformats.org/spreadsheetml/2006/main" count="4612" uniqueCount="892">
  <si>
    <t>NSF</t>
  </si>
  <si>
    <t>Alvey Washing Equipment Company </t>
  </si>
  <si>
    <t>High</t>
  </si>
  <si>
    <t>C2TW9984</t>
  </si>
  <si>
    <t>Champion Industries</t>
  </si>
  <si>
    <t>40-KFWB</t>
  </si>
  <si>
    <t>20x20</t>
  </si>
  <si>
    <t> 4 </t>
  </si>
  <si>
    <t>CMA Dishmachines </t>
  </si>
  <si>
    <t>CMA-44H</t>
  </si>
  <si>
    <t> 3.2 </t>
  </si>
  <si>
    <t>CMA-66H</t>
  </si>
  <si>
    <t>Insinger Machine Company (The) </t>
  </si>
  <si>
    <t>GalleyMaster 135</t>
  </si>
  <si>
    <t> 4.0 </t>
  </si>
  <si>
    <t>GalleyMaster 185</t>
  </si>
  <si>
    <t>GalleyMaster 250</t>
  </si>
  <si>
    <t>GalleyMaster 60</t>
  </si>
  <si>
    <t>GalleyMaster 85</t>
  </si>
  <si>
    <t>R-106-2</t>
  </si>
  <si>
    <t> 2 </t>
  </si>
  <si>
    <t>Super 106-2</t>
  </si>
  <si>
    <t>Jackson MSC </t>
  </si>
  <si>
    <t>AJ-100</t>
  </si>
  <si>
    <t> 3.7 </t>
  </si>
  <si>
    <t>AJ-64</t>
  </si>
  <si>
    <t>AJ-86</t>
  </si>
  <si>
    <t>Meiko Maschinenbau GmbH &amp; Co.</t>
  </si>
  <si>
    <t>K-100ET</t>
  </si>
  <si>
    <t> 1.75 </t>
  </si>
  <si>
    <t>K-100S</t>
  </si>
  <si>
    <t>K-100ST</t>
  </si>
  <si>
    <t>K-64E</t>
  </si>
  <si>
    <t>K-64S</t>
  </si>
  <si>
    <t>K-64ST</t>
  </si>
  <si>
    <t>K-86E</t>
  </si>
  <si>
    <t>K-86S</t>
  </si>
  <si>
    <t>K-86ST</t>
  </si>
  <si>
    <t>The Stero Co.</t>
  </si>
  <si>
    <t>SC-1-2-7-4</t>
  </si>
  <si>
    <t> 4.2 </t>
  </si>
  <si>
    <t>SC-1-6-3-4</t>
  </si>
  <si>
    <t>SC-1-6-7-4</t>
  </si>
  <si>
    <t>SC-2-7-4</t>
  </si>
  <si>
    <t>SC-5-2-7-4</t>
  </si>
  <si>
    <t>SC-5-6-3-4</t>
  </si>
  <si>
    <t>SC-5-6-7-4</t>
  </si>
  <si>
    <t>SC-6-3-4</t>
  </si>
  <si>
    <t>SC-6-7-4</t>
  </si>
  <si>
    <t>SCT-108S</t>
  </si>
  <si>
    <t> 4.53 </t>
  </si>
  <si>
    <t>SCT-108SC</t>
  </si>
  <si>
    <t>SCT-120S</t>
  </si>
  <si>
    <t> 5.3 </t>
  </si>
  <si>
    <t>SCT-120SC</t>
  </si>
  <si>
    <t>SCT-120SM</t>
  </si>
  <si>
    <t>SCT-150SM</t>
  </si>
  <si>
    <t>SCT-44-10-SC-1-3-4</t>
  </si>
  <si>
    <t> 4.92 </t>
  </si>
  <si>
    <t>SCT-44-10-SC-3-4</t>
  </si>
  <si>
    <t>SCT-44-SC-1-3-4</t>
  </si>
  <si>
    <t>SCT-44-SC-3-4</t>
  </si>
  <si>
    <t>SCT-54-SC-1-3-4</t>
  </si>
  <si>
    <t>SCT-54-SC-3-4</t>
  </si>
  <si>
    <t>SCT-64</t>
  </si>
  <si>
    <t> 3.77 </t>
  </si>
  <si>
    <t>SCT-76</t>
  </si>
  <si>
    <t>SCT-76S-SC-3-4</t>
  </si>
  <si>
    <t>SCT-86S</t>
  </si>
  <si>
    <t>SCT-94S</t>
  </si>
  <si>
    <t>SCT-94SC</t>
  </si>
  <si>
    <t>SCT-94SM</t>
  </si>
  <si>
    <t>STBUW</t>
  </si>
  <si>
    <t> 7.5 </t>
  </si>
  <si>
    <t>STW-110</t>
  </si>
  <si>
    <t>Tray Washer</t>
  </si>
  <si>
    <t> 4.49 </t>
  </si>
  <si>
    <t>Source</t>
  </si>
  <si>
    <t>Company</t>
  </si>
  <si>
    <t>Temp</t>
  </si>
  <si>
    <t>Model Number</t>
  </si>
  <si>
    <t>Flow (GPM)</t>
  </si>
  <si>
    <t>Usage (GPH)</t>
  </si>
  <si>
    <t xml:space="preserve">Conveyor Speed (max ft/min) </t>
  </si>
  <si>
    <t>Water Use (GPR)</t>
  </si>
  <si>
    <t>AC-66</t>
  </si>
  <si>
    <t>20"</t>
  </si>
  <si>
    <t>Low</t>
  </si>
  <si>
    <t>80 LTHDPW</t>
  </si>
  <si>
    <t> 4.63 </t>
  </si>
  <si>
    <t>CMA-44L</t>
  </si>
  <si>
    <t>CMA-66L</t>
  </si>
  <si>
    <t>C1TW3020</t>
  </si>
  <si>
    <t>KS-88-C</t>
  </si>
  <si>
    <t>TT-84</t>
  </si>
  <si>
    <t> 9.6 </t>
  </si>
  <si>
    <t>Champion Industries, Inc. </t>
  </si>
  <si>
    <t> 3.89 </t>
  </si>
  <si>
    <t>44 WS</t>
  </si>
  <si>
    <t>44-WS</t>
  </si>
  <si>
    <t> 2.17 </t>
  </si>
  <si>
    <t>66 PW</t>
  </si>
  <si>
    <t>66 WSPW</t>
  </si>
  <si>
    <t>70 FFPW</t>
  </si>
  <si>
    <t>70 WSFFPW</t>
  </si>
  <si>
    <t>80 HDPW</t>
  </si>
  <si>
    <t>80 WSHDPW</t>
  </si>
  <si>
    <t>CH44</t>
  </si>
  <si>
    <t> 2.4 </t>
  </si>
  <si>
    <t>Ecolab, Inc. </t>
  </si>
  <si>
    <t>ES-4400S</t>
  </si>
  <si>
    <t> 3.9 </t>
  </si>
  <si>
    <t>ES-6600S</t>
  </si>
  <si>
    <t>ES-7600CS</t>
  </si>
  <si>
    <t> 4.6 </t>
  </si>
  <si>
    <t>ES-8000</t>
  </si>
  <si>
    <t>ES-8000S</t>
  </si>
  <si>
    <t>PA-C4</t>
  </si>
  <si>
    <t>WH-44S</t>
  </si>
  <si>
    <t>WH-66S</t>
  </si>
  <si>
    <t>AJ-44</t>
  </si>
  <si>
    <t>AJX-54</t>
  </si>
  <si>
    <t>AJ-66</t>
  </si>
  <si>
    <t>AJ-76</t>
  </si>
  <si>
    <t>AJ-80</t>
  </si>
  <si>
    <t>AJX-90</t>
  </si>
  <si>
    <t>AJX-44CG</t>
  </si>
  <si>
    <t> 2.6 </t>
  </si>
  <si>
    <t>AJX-44CS</t>
  </si>
  <si>
    <t>AJX-66CG</t>
  </si>
  <si>
    <t>AJX-66CS</t>
  </si>
  <si>
    <t>AJX-76</t>
  </si>
  <si>
    <t>AJX-80CG</t>
  </si>
  <si>
    <t>AJX-80CS</t>
  </si>
  <si>
    <t>Crew 44</t>
  </si>
  <si>
    <t> 1.18 </t>
  </si>
  <si>
    <t>Ware Force 66H</t>
  </si>
  <si>
    <t>K-44ET</t>
  </si>
  <si>
    <t> 1.7 </t>
  </si>
  <si>
    <t>K-44S</t>
  </si>
  <si>
    <t>K-54ET</t>
  </si>
  <si>
    <t>K-54S</t>
  </si>
  <si>
    <t>K-66ET</t>
  </si>
  <si>
    <t>K-66S</t>
  </si>
  <si>
    <t>K-76ET</t>
  </si>
  <si>
    <t>K-76S</t>
  </si>
  <si>
    <t>K-80ET</t>
  </si>
  <si>
    <t>K-80S</t>
  </si>
  <si>
    <t>K-90ET</t>
  </si>
  <si>
    <t>K-90S</t>
  </si>
  <si>
    <t>SC-1-2-4</t>
  </si>
  <si>
    <t> 5.02 </t>
  </si>
  <si>
    <t>SC-1-2-4-LW</t>
  </si>
  <si>
    <t>SC-1-6-4</t>
  </si>
  <si>
    <t>SC-1-6-4-LW</t>
  </si>
  <si>
    <t>SC-2-4</t>
  </si>
  <si>
    <t>SC-2-4-LW</t>
  </si>
  <si>
    <t>SC-5-2-4</t>
  </si>
  <si>
    <t>SC-5-2-4-LW</t>
  </si>
  <si>
    <t>SC-5-6-4</t>
  </si>
  <si>
    <t>SC-5-6-4-LW</t>
  </si>
  <si>
    <t>SC-6-4</t>
  </si>
  <si>
    <t>SC-6-4-LW</t>
  </si>
  <si>
    <t>SCT-44</t>
  </si>
  <si>
    <t> 4.84 </t>
  </si>
  <si>
    <t>SCT-44-10</t>
  </si>
  <si>
    <t>SCT-44-10-LW</t>
  </si>
  <si>
    <t>SCT-44-LW</t>
  </si>
  <si>
    <t>SCT-66S</t>
  </si>
  <si>
    <t>SCT-66S-LW</t>
  </si>
  <si>
    <t>SCT-76S</t>
  </si>
  <si>
    <t>SCT-76SC</t>
  </si>
  <si>
    <t>SCT-76SC-LW</t>
  </si>
  <si>
    <t>SCT-76S-LW</t>
  </si>
  <si>
    <t>SCT-90S</t>
  </si>
  <si>
    <t>SCT-90S-LW</t>
  </si>
  <si>
    <t>ES-4400</t>
  </si>
  <si>
    <t>ES-6600</t>
  </si>
  <si>
    <t>WH-44</t>
  </si>
  <si>
    <t>WH-66</t>
  </si>
  <si>
    <t>ES-4400CS</t>
  </si>
  <si>
    <t>44 LT</t>
  </si>
  <si>
    <t>70 LTFFPW</t>
  </si>
  <si>
    <t>ES-4400CSS</t>
  </si>
  <si>
    <t>ES-6600CS</t>
  </si>
  <si>
    <t>ES-6600CSS</t>
  </si>
  <si>
    <t>ES-8000CS</t>
  </si>
  <si>
    <t>ES-8000CSS</t>
  </si>
  <si>
    <t>ET-44</t>
  </si>
  <si>
    <t>ET-66</t>
  </si>
  <si>
    <t>PA-C4-CS</t>
  </si>
  <si>
    <t>WH-44CS</t>
  </si>
  <si>
    <t>WH-66CS</t>
  </si>
  <si>
    <t>SC-1-2-4-CSA</t>
  </si>
  <si>
    <t>SC-1-2-4-CSA-LW</t>
  </si>
  <si>
    <t>SC-1-6-4-CSA</t>
  </si>
  <si>
    <t>SC-1-6-4-CSA-LW</t>
  </si>
  <si>
    <t>SC-1-SCT-44-10-CSA</t>
  </si>
  <si>
    <t>SC-1-SCT-44-CSA</t>
  </si>
  <si>
    <t>SC-2-4-CSA</t>
  </si>
  <si>
    <t>SC-2-4-CSA-LW</t>
  </si>
  <si>
    <t>SC-5-2-4-CSA</t>
  </si>
  <si>
    <t>SC-5-2-4-CSA-LW</t>
  </si>
  <si>
    <t>SC-5-6-4-CSA</t>
  </si>
  <si>
    <t>SC-5-6-4-CSA-LW</t>
  </si>
  <si>
    <t>SC-6-4-CSA</t>
  </si>
  <si>
    <t>SC-6-4-CSA-LW</t>
  </si>
  <si>
    <t>SCT-44-10-CSA</t>
  </si>
  <si>
    <t>SCT-44-10-CSA-LW</t>
  </si>
  <si>
    <t>SCT-44-CSA</t>
  </si>
  <si>
    <t>SCT-44-CSA-LW</t>
  </si>
  <si>
    <t>SCT-66S-CSA</t>
  </si>
  <si>
    <t>SCT-66S-CSA-LW</t>
  </si>
  <si>
    <t>SCT-76SC-CSA</t>
  </si>
  <si>
    <t>SCT-76SC-CSA-LW</t>
  </si>
  <si>
    <t>SCT-76S-CSA</t>
  </si>
  <si>
    <t>SCT-76S-CSA-LW</t>
  </si>
  <si>
    <t>SCT-90S-CSA</t>
  </si>
  <si>
    <t>SCT-90S-CSA-LW</t>
  </si>
  <si>
    <t>Number of Racks</t>
  </si>
  <si>
    <t>Blakeslee</t>
  </si>
  <si>
    <t>D-8</t>
  </si>
  <si>
    <t>Champion Industries, Inc.</t>
  </si>
  <si>
    <t>DHB-VS</t>
  </si>
  <si>
    <t>N/A</t>
  </si>
  <si>
    <t>16x16</t>
  </si>
  <si>
    <t>Classic Glass &amp; Dishwashing Systems Ltd.</t>
  </si>
  <si>
    <t>H850S</t>
  </si>
  <si>
    <t>CMA-180-THTC</t>
  </si>
  <si>
    <t>CMA-180-THTCB</t>
  </si>
  <si>
    <t>CMA-180-THTS</t>
  </si>
  <si>
    <t>CMA-180-THTSB</t>
  </si>
  <si>
    <t>Ecolab</t>
  </si>
  <si>
    <t>ES-2000HT</t>
  </si>
  <si>
    <t>EU34J-TS</t>
  </si>
  <si>
    <t>E-xxion</t>
  </si>
  <si>
    <t>Inferno</t>
  </si>
  <si>
    <t>M-24BF</t>
  </si>
  <si>
    <t>Omega HT</t>
  </si>
  <si>
    <t>PA-HT</t>
  </si>
  <si>
    <t>Performer</t>
  </si>
  <si>
    <t>TS-57</t>
  </si>
  <si>
    <t>JWE-620UA-6B</t>
  </si>
  <si>
    <t>Avenger HT</t>
  </si>
  <si>
    <t>TempStar HH</t>
  </si>
  <si>
    <t>TempStar HH/S</t>
  </si>
  <si>
    <t>Ware Force HT-180HH</t>
  </si>
  <si>
    <t>Ware Force UH30</t>
  </si>
  <si>
    <t>Knight, LLC</t>
  </si>
  <si>
    <t>KLE 112HL</t>
  </si>
  <si>
    <t>DV 80.2</t>
  </si>
  <si>
    <t>DV 80.2T</t>
  </si>
  <si>
    <t>Stero Co. (The)</t>
  </si>
  <si>
    <t>SD-2RA</t>
  </si>
  <si>
    <t>SD-2RA-HH</t>
  </si>
  <si>
    <t>SDRA</t>
  </si>
  <si>
    <t>Valu-Clean</t>
  </si>
  <si>
    <t>VC-1000HT</t>
  </si>
  <si>
    <t>American Dish Service</t>
  </si>
  <si>
    <t>HT-34</t>
  </si>
  <si>
    <t>n/a</t>
  </si>
  <si>
    <t>Supra-Q2020</t>
  </si>
  <si>
    <t>Hobart Corporation</t>
  </si>
  <si>
    <t>LXiGH</t>
  </si>
  <si>
    <t>ES-1000</t>
  </si>
  <si>
    <t>ES-1000H</t>
  </si>
  <si>
    <t>TempStar LT</t>
  </si>
  <si>
    <t>AF-B</t>
  </si>
  <si>
    <t>ET-A</t>
  </si>
  <si>
    <t>ET-AH</t>
  </si>
  <si>
    <t>D-LF</t>
  </si>
  <si>
    <t>AH-1</t>
  </si>
  <si>
    <t>AH-2</t>
  </si>
  <si>
    <t>AH-3</t>
  </si>
  <si>
    <t>B-1</t>
  </si>
  <si>
    <t>B-2</t>
  </si>
  <si>
    <t>B-3</t>
  </si>
  <si>
    <t>C-1</t>
  </si>
  <si>
    <t>C-2</t>
  </si>
  <si>
    <t>C-3</t>
  </si>
  <si>
    <t>EAH-1</t>
  </si>
  <si>
    <t>EAH-2</t>
  </si>
  <si>
    <t>EAH-3</t>
  </si>
  <si>
    <t>EC-1</t>
  </si>
  <si>
    <t>EC-2</t>
  </si>
  <si>
    <t>EC-3</t>
  </si>
  <si>
    <t>S-AH-1</t>
  </si>
  <si>
    <t>S-AH-2</t>
  </si>
  <si>
    <t>S-AH-3</t>
  </si>
  <si>
    <t>Apex TSC-V</t>
  </si>
  <si>
    <t>ES-1000HN</t>
  </si>
  <si>
    <t>ES-1000N/B</t>
  </si>
  <si>
    <t>ES-2000HH</t>
  </si>
  <si>
    <t>KAY QSR TSC</t>
  </si>
  <si>
    <t>KAY QSR TSC-V</t>
  </si>
  <si>
    <t>Omega 5</t>
  </si>
  <si>
    <t>Omega 5ED</t>
  </si>
  <si>
    <t>Omega 5E-P</t>
  </si>
  <si>
    <t>PA-U</t>
  </si>
  <si>
    <t>PA-UNB</t>
  </si>
  <si>
    <t>SLC-20</t>
  </si>
  <si>
    <t>Typhoon</t>
  </si>
  <si>
    <t>LT-1</t>
  </si>
  <si>
    <t>SR24C</t>
  </si>
  <si>
    <t>Conserver XL</t>
  </si>
  <si>
    <t>Ware Force I</t>
  </si>
  <si>
    <t>Ware Force II</t>
  </si>
  <si>
    <t>2(20x20)</t>
  </si>
  <si>
    <t>Ware Force II-C</t>
  </si>
  <si>
    <t>KLE 175GT</t>
  </si>
  <si>
    <t>KLE 175GTM</t>
  </si>
  <si>
    <t>KLE 235d</t>
  </si>
  <si>
    <t>SC-20-1-AM</t>
  </si>
  <si>
    <t>SC-20-2-AM</t>
  </si>
  <si>
    <t>2*20x20</t>
  </si>
  <si>
    <t>SC-25-1M</t>
  </si>
  <si>
    <t>SC-25-2M</t>
  </si>
  <si>
    <t>SC-25-3M</t>
  </si>
  <si>
    <t>ST24C</t>
  </si>
  <si>
    <t>VC 1000</t>
  </si>
  <si>
    <t>UC-21A</t>
  </si>
  <si>
    <t>UC-21B</t>
  </si>
  <si>
    <t>UH100B</t>
  </si>
  <si>
    <t>Ecolab, Inc.</t>
  </si>
  <si>
    <t>501HT</t>
  </si>
  <si>
    <t>U-HT-1</t>
  </si>
  <si>
    <t>SR24H</t>
  </si>
  <si>
    <t>FV 40.2</t>
  </si>
  <si>
    <t>FV 40.2 G</t>
  </si>
  <si>
    <t>FV 40.2GiO</t>
  </si>
  <si>
    <t>Moyer Diebel Limited</t>
  </si>
  <si>
    <t>201HT</t>
  </si>
  <si>
    <t>Sammic S.L.</t>
  </si>
  <si>
    <t>SL-1200BP-S</t>
  </si>
  <si>
    <t>SL-650C 2P</t>
  </si>
  <si>
    <t>ST24H</t>
  </si>
  <si>
    <t>UL100</t>
  </si>
  <si>
    <t>501LT</t>
  </si>
  <si>
    <t>U-LT-1</t>
  </si>
  <si>
    <t>KLE 150GT</t>
  </si>
  <si>
    <t>201LT</t>
  </si>
  <si>
    <t>VC 18-2</t>
  </si>
  <si>
    <t>VC41LT</t>
  </si>
  <si>
    <t>VC51HT</t>
  </si>
  <si>
    <t>VC51LT</t>
  </si>
  <si>
    <t>VC71HT</t>
  </si>
  <si>
    <t>ENERGY STAR</t>
  </si>
  <si>
    <t>CMA Dishmachines</t>
  </si>
  <si>
    <t xml:space="preserve">Auto-Chlor System </t>
  </si>
  <si>
    <t>100HDPW</t>
  </si>
  <si>
    <t>106PW</t>
  </si>
  <si>
    <t>110FFPW</t>
  </si>
  <si>
    <t>120HDPW</t>
  </si>
  <si>
    <t>86PW</t>
  </si>
  <si>
    <t>90FFPW</t>
  </si>
  <si>
    <t>Speeder 64</t>
  </si>
  <si>
    <t>Speeder 86-3</t>
  </si>
  <si>
    <t>Meiko</t>
  </si>
  <si>
    <t>K-100E</t>
  </si>
  <si>
    <t>K-tronic K-400</t>
  </si>
  <si>
    <t>K-tronic K-400LPW</t>
  </si>
  <si>
    <t>K-tronic K-400PW</t>
  </si>
  <si>
    <t>Eco Rinse ER-64</t>
  </si>
  <si>
    <t>Eco Rinse ER-86S</t>
  </si>
  <si>
    <t>Eco Rinse ER-94S</t>
  </si>
  <si>
    <t>Eco Rinse ER-94SC</t>
  </si>
  <si>
    <t>AC-44</t>
  </si>
  <si>
    <t>Hobart</t>
  </si>
  <si>
    <t>high</t>
  </si>
  <si>
    <t>CL64e</t>
  </si>
  <si>
    <t>CLCS86e</t>
  </si>
  <si>
    <t>CLPS86e</t>
  </si>
  <si>
    <t>FRCL64e</t>
  </si>
  <si>
    <t>FRCL86e</t>
  </si>
  <si>
    <t>AC-44-RC</t>
  </si>
  <si>
    <t>low</t>
  </si>
  <si>
    <t>Champion Industries Inc.</t>
  </si>
  <si>
    <t>44DR</t>
  </si>
  <si>
    <t>44DRWS</t>
  </si>
  <si>
    <t>54DR</t>
  </si>
  <si>
    <t>66DRPW</t>
  </si>
  <si>
    <t>66DRWSPW</t>
  </si>
  <si>
    <t>70DRFFPW</t>
  </si>
  <si>
    <t>70DRWSFFPW</t>
  </si>
  <si>
    <t>76DRPW</t>
  </si>
  <si>
    <t>80DRFFPW</t>
  </si>
  <si>
    <t>80DRHDPW</t>
  </si>
  <si>
    <t>80DRWSHDPW</t>
  </si>
  <si>
    <t>90DRHDPW</t>
  </si>
  <si>
    <t>Electrolux Professional</t>
  </si>
  <si>
    <t>WT44BR208-534071</t>
  </si>
  <si>
    <t>WT66BR208-534091</t>
  </si>
  <si>
    <t>Insinger Machine Company</t>
  </si>
  <si>
    <t>Admiral 44-4</t>
  </si>
  <si>
    <t>Admiral 66-4</t>
  </si>
  <si>
    <t>Jackson MSC, LLC</t>
  </si>
  <si>
    <t>Ware Force 44H</t>
  </si>
  <si>
    <t>Meiko USA</t>
  </si>
  <si>
    <t>K-44E</t>
  </si>
  <si>
    <t>K-54E</t>
  </si>
  <si>
    <t>K-66E</t>
  </si>
  <si>
    <t>K-76E</t>
  </si>
  <si>
    <t>K-80E</t>
  </si>
  <si>
    <t>K-90E</t>
  </si>
  <si>
    <t>K-tronic K-200</t>
  </si>
  <si>
    <t>K-tronic K-200LPW</t>
  </si>
  <si>
    <t>K-tronic K200PW</t>
  </si>
  <si>
    <t>Stero; a division of Illinois Tool Works, Inc.</t>
  </si>
  <si>
    <t>Eco Rinse ER-44</t>
  </si>
  <si>
    <t>Eco Rinse ER-44-10</t>
  </si>
  <si>
    <t>Eco Rinse ER-66S</t>
  </si>
  <si>
    <t>Eco Rinse ER-76S</t>
  </si>
  <si>
    <t>Eco Rinse ER-76SC</t>
  </si>
  <si>
    <t>Eco Rinse ER-90S</t>
  </si>
  <si>
    <t>ADC-44</t>
  </si>
  <si>
    <t>ADC-66</t>
  </si>
  <si>
    <t>CL44e</t>
  </si>
  <si>
    <t>CL54e</t>
  </si>
  <si>
    <t>CLCS66e</t>
  </si>
  <si>
    <t>CLCS76e</t>
  </si>
  <si>
    <t>CLPS66e</t>
  </si>
  <si>
    <t>CLPS76e</t>
  </si>
  <si>
    <t>AJX-44CE</t>
  </si>
  <si>
    <t>AJX-66CE</t>
  </si>
  <si>
    <t>AJX-80CE</t>
  </si>
  <si>
    <t>44-4CS</t>
  </si>
  <si>
    <t>66-4CS</t>
  </si>
  <si>
    <t>Ware Force 44L</t>
  </si>
  <si>
    <t>D-H1</t>
  </si>
  <si>
    <t>D-H1T</t>
  </si>
  <si>
    <t>D-HB</t>
  </si>
  <si>
    <t>D-HBT</t>
  </si>
  <si>
    <t>Versa Clean/ DH2000</t>
  </si>
  <si>
    <t>CMA-180HTS</t>
  </si>
  <si>
    <t xml:space="preserve">DIHR S.p.a </t>
  </si>
  <si>
    <t>HT11 USA DW014</t>
  </si>
  <si>
    <t>HT12  PLUS USA DW037</t>
  </si>
  <si>
    <t>WT65H208DU-504199</t>
  </si>
  <si>
    <t>Fagor Commercial</t>
  </si>
  <si>
    <t>FI-120W</t>
  </si>
  <si>
    <t>AM15VL</t>
  </si>
  <si>
    <t>Hoshizaki America, Inc.</t>
  </si>
  <si>
    <t>45SA-5</t>
  </si>
  <si>
    <t>50-20N2-NSU</t>
  </si>
  <si>
    <t>Commander 18-5</t>
  </si>
  <si>
    <t>Commander 18-5C</t>
  </si>
  <si>
    <t>Commander 18-5CH</t>
  </si>
  <si>
    <t>Commander 18-5H</t>
  </si>
  <si>
    <t>Commander 18-6</t>
  </si>
  <si>
    <t>Commander 18-6C</t>
  </si>
  <si>
    <t>Commander 18-6CH</t>
  </si>
  <si>
    <t>Commander 18-6H</t>
  </si>
  <si>
    <t>Ensign 40-2</t>
  </si>
  <si>
    <t>Tempstar</t>
  </si>
  <si>
    <t>Tempstar/NB</t>
  </si>
  <si>
    <t>WareForce HT-180</t>
  </si>
  <si>
    <t>KROMO S.r.l.</t>
  </si>
  <si>
    <t>HOOD 110 USA DW014</t>
  </si>
  <si>
    <t>HOOD 130-EL PLUS USA DW037</t>
  </si>
  <si>
    <t>Moyer Diebel Ltd</t>
  </si>
  <si>
    <t>MD2000</t>
  </si>
  <si>
    <t>MVP Group Corp.</t>
  </si>
  <si>
    <t xml:space="preserve">F-20 </t>
  </si>
  <si>
    <t>F-22</t>
  </si>
  <si>
    <t>High Temp HT-25</t>
  </si>
  <si>
    <t>Apex HT</t>
  </si>
  <si>
    <t>AM15</t>
  </si>
  <si>
    <t>AF-ES</t>
  </si>
  <si>
    <t>D2</t>
  </si>
  <si>
    <t>APEX TSC</t>
  </si>
  <si>
    <t>APEX TSC Double</t>
  </si>
  <si>
    <t>ES-2000</t>
  </si>
  <si>
    <t>ES-4000</t>
  </si>
  <si>
    <t>Omega 5E</t>
  </si>
  <si>
    <t>PA-1</t>
  </si>
  <si>
    <t>PA-2</t>
  </si>
  <si>
    <t>CS-5</t>
  </si>
  <si>
    <t>CS-5C</t>
  </si>
  <si>
    <t>CS-5CH</t>
  </si>
  <si>
    <t>CS-5H</t>
  </si>
  <si>
    <t>Conserver XL2</t>
  </si>
  <si>
    <t>Delta 5</t>
  </si>
  <si>
    <t>Ware Force DG</t>
  </si>
  <si>
    <t>240HT</t>
  </si>
  <si>
    <t>240LT</t>
  </si>
  <si>
    <t>UC65e</t>
  </si>
  <si>
    <t>LVC-21W</t>
  </si>
  <si>
    <t>LXiHGH</t>
  </si>
  <si>
    <t>F-14</t>
  </si>
  <si>
    <t>F-16</t>
  </si>
  <si>
    <t>UH-170B</t>
  </si>
  <si>
    <t>UH-200B</t>
  </si>
  <si>
    <t>CMA-180UC</t>
  </si>
  <si>
    <t>DS50 USA DW078</t>
  </si>
  <si>
    <t>ELC1000 PLUS USA DW020</t>
  </si>
  <si>
    <t>ELC500 PLUS USA DW029</t>
  </si>
  <si>
    <t>GS50 USA DW009</t>
  </si>
  <si>
    <t>Edesa USA</t>
  </si>
  <si>
    <t>ED30W</t>
  </si>
  <si>
    <t>WT30H208DU-502315</t>
  </si>
  <si>
    <t>FI-48W</t>
  </si>
  <si>
    <t>FI-64W</t>
  </si>
  <si>
    <t>LXiH</t>
  </si>
  <si>
    <t>RL-30</t>
  </si>
  <si>
    <t>AQUA 50 USA DW009</t>
  </si>
  <si>
    <t>DUPLA 50 USA DW078</t>
  </si>
  <si>
    <t>LUX 60-EL USA DW029</t>
  </si>
  <si>
    <t>LUX 85-EL PLUS USA DW020</t>
  </si>
  <si>
    <t>351 HT</t>
  </si>
  <si>
    <t>F-18</t>
  </si>
  <si>
    <t>GL-X</t>
  </si>
  <si>
    <t>L-1C</t>
  </si>
  <si>
    <t>L-1X16</t>
  </si>
  <si>
    <t>LXiGC</t>
  </si>
  <si>
    <t>Perlick Corporation</t>
  </si>
  <si>
    <t>PKD 24A</t>
  </si>
  <si>
    <t>PKD 24B</t>
  </si>
  <si>
    <t>ET-AF</t>
  </si>
  <si>
    <t>U34</t>
  </si>
  <si>
    <t>U34 PT-10</t>
  </si>
  <si>
    <t>U38</t>
  </si>
  <si>
    <t>L-1X</t>
  </si>
  <si>
    <t>ES-1000N</t>
  </si>
  <si>
    <t>PA-UN</t>
  </si>
  <si>
    <t>LXiC</t>
  </si>
  <si>
    <t>AvengerLT</t>
  </si>
  <si>
    <t>AvengerLTH</t>
  </si>
  <si>
    <t>WareForce UL30</t>
  </si>
  <si>
    <t>Rack Width (in)</t>
  </si>
  <si>
    <t>Rack Length (in)</t>
  </si>
  <si>
    <t>Wash (sec)</t>
  </si>
  <si>
    <t>Rinse (sec)</t>
  </si>
  <si>
    <t>Dwell (sec)</t>
  </si>
  <si>
    <t>Load Time (sec)</t>
  </si>
  <si>
    <t>Alvey Washing Equipment Company</t>
  </si>
  <si>
    <t>LVO Manufacturing, Inc.</t>
  </si>
  <si>
    <t>National Conveyor Corporation</t>
  </si>
  <si>
    <t>FLC-10</t>
  </si>
  <si>
    <t>SL-2S</t>
  </si>
  <si>
    <t>CL-1</t>
  </si>
  <si>
    <t>FL-2S</t>
  </si>
  <si>
    <t>FLC-36</t>
  </si>
  <si>
    <t>PP-28</t>
  </si>
  <si>
    <t>UW-50</t>
  </si>
  <si>
    <t>CA-3</t>
  </si>
  <si>
    <t>DA-3</t>
  </si>
  <si>
    <t>SW-25-F</t>
  </si>
  <si>
    <t>SW-12-C</t>
  </si>
  <si>
    <t>SW-12-F</t>
  </si>
  <si>
    <t>SW-12-P</t>
  </si>
  <si>
    <t>SW-14-F</t>
  </si>
  <si>
    <t>SW-14-P</t>
  </si>
  <si>
    <t>SW-36-F</t>
  </si>
  <si>
    <t>FL 25</t>
  </si>
  <si>
    <t>CL-10</t>
  </si>
  <si>
    <t>FL-10</t>
  </si>
  <si>
    <t>PT-10</t>
  </si>
  <si>
    <t>FL-14</t>
  </si>
  <si>
    <t>PT-14</t>
  </si>
  <si>
    <t>FL 36</t>
  </si>
  <si>
    <t>DV 120.2</t>
  </si>
  <si>
    <t>FV 130.2</t>
  </si>
  <si>
    <t>DV 270.2</t>
  </si>
  <si>
    <t>FV 250.2</t>
  </si>
  <si>
    <t>NC-880-GPW-N</t>
  </si>
  <si>
    <t>NC-880-GPW-SA-N</t>
  </si>
  <si>
    <t>U-31-A</t>
  </si>
  <si>
    <t>U-31-A2</t>
  </si>
  <si>
    <t>U-31-AC</t>
  </si>
  <si>
    <t>27x26</t>
  </si>
  <si>
    <t>35x25</t>
  </si>
  <si>
    <t>36x30</t>
  </si>
  <si>
    <t>34x72</t>
  </si>
  <si>
    <t>28x28</t>
  </si>
  <si>
    <t>24x28</t>
  </si>
  <si>
    <t>2*24x28</t>
  </si>
  <si>
    <t>26x29</t>
  </si>
  <si>
    <t>28x29</t>
  </si>
  <si>
    <t>31.5x37</t>
  </si>
  <si>
    <t>33x73</t>
  </si>
  <si>
    <t>27.5x33.5</t>
  </si>
  <si>
    <t>51.6x27.2</t>
  </si>
  <si>
    <t>51.6x27.6</t>
  </si>
  <si>
    <t>27x22</t>
  </si>
  <si>
    <t>Water Use (GPSF)</t>
  </si>
  <si>
    <t>Estimated (GPR)</t>
  </si>
  <si>
    <t>Estimated (GPSF)</t>
  </si>
  <si>
    <t>181GW</t>
  </si>
  <si>
    <t>WT30H208DN-502352</t>
  </si>
  <si>
    <t>WT30H240DN-502353</t>
  </si>
  <si>
    <t>WT30H240DU-502316</t>
  </si>
  <si>
    <t>FI-72W</t>
  </si>
  <si>
    <t>LXiPRC</t>
  </si>
  <si>
    <t>LXiPRGC</t>
  </si>
  <si>
    <t>301 HT</t>
  </si>
  <si>
    <t>F-18DP</t>
  </si>
  <si>
    <t>F-16DP</t>
  </si>
  <si>
    <t>737DP</t>
  </si>
  <si>
    <t>5AGES</t>
  </si>
  <si>
    <t>AFC-ES</t>
  </si>
  <si>
    <t>AC</t>
  </si>
  <si>
    <t>A4</t>
  </si>
  <si>
    <t>A4 (IW)</t>
  </si>
  <si>
    <t>A5</t>
  </si>
  <si>
    <t>A5 (IW)</t>
  </si>
  <si>
    <t>D2CL</t>
  </si>
  <si>
    <t>D2CR</t>
  </si>
  <si>
    <t>Auto-Chlor System</t>
  </si>
  <si>
    <t>DH5000</t>
  </si>
  <si>
    <t>CMA-180HTC</t>
  </si>
  <si>
    <t>CMA-180HTSB</t>
  </si>
  <si>
    <t>B</t>
  </si>
  <si>
    <t>E</t>
  </si>
  <si>
    <t>EST-AH1</t>
  </si>
  <si>
    <t>EST-AH2</t>
  </si>
  <si>
    <t>EST-AH3</t>
  </si>
  <si>
    <t>EST-AH4</t>
  </si>
  <si>
    <t>EST-C 1</t>
  </si>
  <si>
    <t>EST-C 2</t>
  </si>
  <si>
    <t>EST-C 3</t>
  </si>
  <si>
    <t>EST-C 4</t>
  </si>
  <si>
    <t>WT65H240DU-504200</t>
  </si>
  <si>
    <t>AM15VLF</t>
  </si>
  <si>
    <t>AM15VLT</t>
  </si>
  <si>
    <t>AM15F</t>
  </si>
  <si>
    <t>AM15T</t>
  </si>
  <si>
    <t>MDHH</t>
  </si>
  <si>
    <t>MDHHB</t>
  </si>
  <si>
    <t>EST-44H-*-1 -4</t>
  </si>
  <si>
    <t>EST-66H-*-1 -4</t>
  </si>
  <si>
    <t>EST-44L-*-1 -4</t>
  </si>
  <si>
    <t>EST-66L-*-1 -4</t>
  </si>
  <si>
    <t>CL64eR</t>
  </si>
  <si>
    <t>CLCS86eR</t>
  </si>
  <si>
    <t>FRCL64eR</t>
  </si>
  <si>
    <t>CLPS86eR</t>
  </si>
  <si>
    <t>FRCL86eR</t>
  </si>
  <si>
    <t>K-64ET</t>
  </si>
  <si>
    <t>K-86ET</t>
  </si>
  <si>
    <t>Apex Conveyor 44</t>
  </si>
  <si>
    <t>Apex Conveyor 66</t>
  </si>
  <si>
    <t>EC44</t>
  </si>
  <si>
    <t>EC44HH</t>
  </si>
  <si>
    <t>EC66</t>
  </si>
  <si>
    <t>EC66HH</t>
  </si>
  <si>
    <t>WT44BL208-534070</t>
  </si>
  <si>
    <t>WT44BL240-534072</t>
  </si>
  <si>
    <t>WT44BR208-534073</t>
  </si>
  <si>
    <t>WT44CL208-534074</t>
  </si>
  <si>
    <t>WT44CL240-534076</t>
  </si>
  <si>
    <t>WT44CR208-534075</t>
  </si>
  <si>
    <t>WT44CR208-534077</t>
  </si>
  <si>
    <t>WT66BL208-534090</t>
  </si>
  <si>
    <t>WT66BL240-534092</t>
  </si>
  <si>
    <t>WT66BR240-534093</t>
  </si>
  <si>
    <t>WT66CL208-534094</t>
  </si>
  <si>
    <t>WT66CL240-534096</t>
  </si>
  <si>
    <t>WT66CR208-534095</t>
  </si>
  <si>
    <t>WT66CR240-534097</t>
  </si>
  <si>
    <t>CL44eR</t>
  </si>
  <si>
    <t>CL54eR</t>
  </si>
  <si>
    <t>CLCS66eR</t>
  </si>
  <si>
    <t>CLCS76eR</t>
  </si>
  <si>
    <t>CLPS66eR</t>
  </si>
  <si>
    <t>CLPS76eR</t>
  </si>
  <si>
    <t>FRCL44eR</t>
  </si>
  <si>
    <t>FRCL54eR</t>
  </si>
  <si>
    <t>FRCL66eR</t>
  </si>
  <si>
    <t>FRCL76eR</t>
  </si>
  <si>
    <t>FRCL44e</t>
  </si>
  <si>
    <t>FRCL54e</t>
  </si>
  <si>
    <t>FRCL66e</t>
  </si>
  <si>
    <t>FRCL76e</t>
  </si>
  <si>
    <t>Hoshizaki America, Inc</t>
  </si>
  <si>
    <t>JWE-2400CUA-25B</t>
  </si>
  <si>
    <t>TSC-44</t>
  </si>
  <si>
    <t>TSC-66</t>
  </si>
  <si>
    <t>WareForce C44</t>
  </si>
  <si>
    <t>Moyer Diebel</t>
  </si>
  <si>
    <t>MD44</t>
  </si>
  <si>
    <t>MD66</t>
  </si>
  <si>
    <t>TT-74-N</t>
  </si>
  <si>
    <t>0x0</t>
  </si>
  <si>
    <t>KS-48</t>
  </si>
  <si>
    <t>61x36</t>
  </si>
  <si>
    <t>Rack Size Width (inches)</t>
  </si>
  <si>
    <t>XF-LL-LT</t>
  </si>
  <si>
    <t>XF-LLL-LT</t>
  </si>
  <si>
    <t>XF-MM-LT</t>
  </si>
  <si>
    <t>XF-MMM-LT</t>
  </si>
  <si>
    <t>XF-PEE-LT</t>
  </si>
  <si>
    <t>XF-PLL-LT</t>
  </si>
  <si>
    <t>XF-PMM-LT</t>
  </si>
  <si>
    <t>ESTAR Limit (GPH)</t>
  </si>
  <si>
    <t>F-LL/FA-LL</t>
  </si>
  <si>
    <t>F-LLL/FA-LLL</t>
  </si>
  <si>
    <t>F-MM/FA-MM</t>
  </si>
  <si>
    <t>F-MMM/FA-MMM</t>
  </si>
  <si>
    <t>F-PEE/ FA-PEE</t>
  </si>
  <si>
    <t>F-PLL/ FA-PLL</t>
  </si>
  <si>
    <t>F-PMM/ FA-PMM</t>
  </si>
  <si>
    <t>XF-LL</t>
  </si>
  <si>
    <t>XF-LLL</t>
  </si>
  <si>
    <t>XF-MM</t>
  </si>
  <si>
    <t>XF-MMM</t>
  </si>
  <si>
    <t>XF-PEE</t>
  </si>
  <si>
    <t>XF-PLL</t>
  </si>
  <si>
    <t>XF-PMM</t>
  </si>
  <si>
    <t>R-CC64-LT</t>
  </si>
  <si>
    <t>R-EE-LT</t>
  </si>
  <si>
    <t>R-EEE-LT</t>
  </si>
  <si>
    <t>R-LL-LT</t>
  </si>
  <si>
    <t>R-LLL-LT</t>
  </si>
  <si>
    <t>R-MM-LT</t>
  </si>
  <si>
    <t>R-MMM-LT</t>
  </si>
  <si>
    <t>R-PCC-LT</t>
  </si>
  <si>
    <t>R-PEE-LT</t>
  </si>
  <si>
    <t>R-PLL-LT</t>
  </si>
  <si>
    <t>R-PMM-LT</t>
  </si>
  <si>
    <t>R-CC64</t>
  </si>
  <si>
    <t>R-EE</t>
  </si>
  <si>
    <t>R-EEE</t>
  </si>
  <si>
    <t>R-LL</t>
  </si>
  <si>
    <t>R-LLL</t>
  </si>
  <si>
    <t>R-MM</t>
  </si>
  <si>
    <t>R-MMM</t>
  </si>
  <si>
    <t>R-PCC</t>
  </si>
  <si>
    <t>R-PEE</t>
  </si>
  <si>
    <t>R-PLL</t>
  </si>
  <si>
    <t>R-PMM</t>
  </si>
  <si>
    <t>F-L</t>
  </si>
  <si>
    <t>F-M</t>
  </si>
  <si>
    <t>F-PE</t>
  </si>
  <si>
    <t>F-PM</t>
  </si>
  <si>
    <t>F-PL</t>
  </si>
  <si>
    <t>R-L</t>
  </si>
  <si>
    <t>R-M</t>
  </si>
  <si>
    <t>R-PL</t>
  </si>
  <si>
    <t>R-PM</t>
  </si>
  <si>
    <t>66 LTPW</t>
  </si>
  <si>
    <t>K-L66</t>
  </si>
  <si>
    <t>40-KB/2-2</t>
  </si>
  <si>
    <t>40-KPRB/2-2/2-3</t>
  </si>
  <si>
    <t>60-KB/2-2</t>
  </si>
  <si>
    <t>60-KFWB/2-2</t>
  </si>
  <si>
    <t>60-KPRB/2-3</t>
  </si>
  <si>
    <t>64-KB/Corner</t>
  </si>
  <si>
    <t>64-KPRB/Corner</t>
  </si>
  <si>
    <t>EEUCCW6</t>
  </si>
  <si>
    <t>EEUCCW8</t>
  </si>
  <si>
    <t>EUCC6</t>
  </si>
  <si>
    <t>EUCC8</t>
  </si>
  <si>
    <t>EUCCW6</t>
  </si>
  <si>
    <t>EUCCW8</t>
  </si>
  <si>
    <t>UC**CW Series 6ft Center</t>
  </si>
  <si>
    <t>UC**CW Series 8ft Center</t>
  </si>
  <si>
    <t>UC-CW6-WS</t>
  </si>
  <si>
    <t>UC-CW8-WS</t>
  </si>
  <si>
    <t>W-6</t>
  </si>
  <si>
    <t>W-6-WS</t>
  </si>
  <si>
    <t>UC**Series 6ft Center</t>
  </si>
  <si>
    <t>UC**Series 8ft Center</t>
  </si>
  <si>
    <t>CH66</t>
  </si>
  <si>
    <t>EEUCCW4</t>
  </si>
  <si>
    <t>EUCC4</t>
  </si>
  <si>
    <t>EUCCW4</t>
  </si>
  <si>
    <t>UC-C4</t>
  </si>
  <si>
    <t>UC-CW4</t>
  </si>
  <si>
    <t>CMA-280LTS/B</t>
  </si>
  <si>
    <t>CMA-180LTC/B</t>
  </si>
  <si>
    <t>CMA-180HTCB</t>
  </si>
  <si>
    <t>MDHH/B</t>
  </si>
  <si>
    <t>-</t>
  </si>
  <si>
    <t>Stero</t>
  </si>
  <si>
    <t>Four Tank STPC-(1)-(2)</t>
  </si>
  <si>
    <t>Four Tank STPCW-(1)-(2)</t>
  </si>
  <si>
    <t>Four Tank STPCW-ER-(1)-(2)</t>
  </si>
  <si>
    <t>Four Tank STPCW-M-(1)-(2)</t>
  </si>
  <si>
    <t>Three Tank STPC-(1)-(2)</t>
  </si>
  <si>
    <t>Three Tank STPCW-(1)-(2)</t>
  </si>
  <si>
    <t>Three Tank STPCW-ER-(1)-(2)</t>
  </si>
  <si>
    <t>Three Tank STPCW-M-(1)-(2)</t>
  </si>
  <si>
    <t>20x21</t>
  </si>
  <si>
    <t>20x22</t>
  </si>
  <si>
    <t>20x23</t>
  </si>
  <si>
    <t>20x24</t>
  </si>
  <si>
    <t>20x25</t>
  </si>
  <si>
    <t>K-44ST</t>
  </si>
  <si>
    <t>K-54ST</t>
  </si>
  <si>
    <t>K-66ST</t>
  </si>
  <si>
    <t>K-76ST</t>
  </si>
  <si>
    <t>K-80ST</t>
  </si>
  <si>
    <t>K-90ST</t>
  </si>
  <si>
    <t>DV 120.2 T</t>
  </si>
  <si>
    <t>DV 200.2</t>
  </si>
  <si>
    <t>B-US 232 LPW</t>
  </si>
  <si>
    <t>B-US 232 PW</t>
  </si>
  <si>
    <t>B-US 233 LPW</t>
  </si>
  <si>
    <t>B-US 233 PW</t>
  </si>
  <si>
    <t>B-US 282 LPW</t>
  </si>
  <si>
    <t>B-US 283 LPW</t>
  </si>
  <si>
    <t>B-US 231</t>
  </si>
  <si>
    <t>B-US 231 LPW</t>
  </si>
  <si>
    <t>B-US 231 PW</t>
  </si>
  <si>
    <t>B-US 281 LPW</t>
  </si>
  <si>
    <t>JFT/G/S</t>
  </si>
  <si>
    <t>Jackson</t>
  </si>
  <si>
    <t>AJ-54</t>
  </si>
  <si>
    <t>AJ-90</t>
  </si>
  <si>
    <t>Insinger</t>
  </si>
  <si>
    <t>Century 14</t>
  </si>
  <si>
    <t>Clipper RC-##-RPW-W</t>
  </si>
  <si>
    <t>Defender-(1)</t>
  </si>
  <si>
    <t>Master RC-(1)-RPW-W3</t>
  </si>
  <si>
    <t>Master RC-(1)-RPW-W4</t>
  </si>
  <si>
    <t>Super 106-2CS</t>
  </si>
  <si>
    <t>Speeder 64CS</t>
  </si>
  <si>
    <t>Speeder 86-3CS</t>
  </si>
  <si>
    <t>FT900</t>
  </si>
  <si>
    <t>FT900D</t>
  </si>
  <si>
    <t>FT900S</t>
  </si>
  <si>
    <t>FT900SD</t>
  </si>
  <si>
    <t>Conveyor Area Speed (sqft/min)</t>
  </si>
  <si>
    <t>Rack Size Width   (inches)</t>
  </si>
  <si>
    <t>Conveyor Speed (max ft/hr)</t>
  </si>
  <si>
    <t>5 </t>
  </si>
  <si>
    <t>4.63 </t>
  </si>
  <si>
    <t>9.39 </t>
  </si>
  <si>
    <t>Dual Capabilities?</t>
  </si>
  <si>
    <t>Yes</t>
  </si>
  <si>
    <t>yes</t>
  </si>
  <si>
    <t>Rack Size  (inches)</t>
  </si>
  <si>
    <t>Rack Width (inches)</t>
  </si>
  <si>
    <t>Rack Length (inches)</t>
  </si>
  <si>
    <t>Rack Area (sqin)</t>
  </si>
  <si>
    <t xml:space="preserve"> Total Time (Hrs/Rack)</t>
  </si>
  <si>
    <t>Total Time (hr/rack)</t>
  </si>
  <si>
    <t>Estimated  (GPR)</t>
  </si>
  <si>
    <t>AF/AFC</t>
  </si>
  <si>
    <t>AF/AFC-3D-S</t>
  </si>
  <si>
    <t>ET-A-3</t>
  </si>
  <si>
    <t>ET-AF-3</t>
  </si>
  <si>
    <t>ET-AH-3</t>
  </si>
  <si>
    <t>ET-A-M</t>
  </si>
  <si>
    <t>L-60-3DW</t>
  </si>
  <si>
    <t>L-72-3DW</t>
  </si>
  <si>
    <t>L-90-3DW</t>
  </si>
  <si>
    <t>Undercounter</t>
  </si>
  <si>
    <t>Single Tank Door Type</t>
  </si>
  <si>
    <t>Pot, Pan, Utensil</t>
  </si>
  <si>
    <t>Single Tank Rack Conveyor</t>
  </si>
  <si>
    <t>Multiple Tank Rack Conveyor</t>
  </si>
  <si>
    <t>Single Tank Flight Type</t>
  </si>
  <si>
    <t>Multiple Tank Flight Type</t>
  </si>
  <si>
    <t>Water Consumption</t>
  </si>
  <si>
    <t>GPH</t>
  </si>
  <si>
    <t>GPR</t>
  </si>
  <si>
    <t>GPSF</t>
  </si>
  <si>
    <t>All NSF Certified CDWs</t>
  </si>
  <si>
    <t>Stationary Single Tank Door</t>
  </si>
  <si>
    <t>Pot, Pan, and Utensil</t>
  </si>
  <si>
    <t>Single Tank Conveyor</t>
  </si>
  <si>
    <t>Multiple Tank Conveyor</t>
  </si>
  <si>
    <t>2.975x+55</t>
  </si>
  <si>
    <t>4.96x+17</t>
  </si>
  <si>
    <t>ESTAR Version 2.0 Specifications</t>
  </si>
  <si>
    <t>All ESTAR V1.0 Certified CDWs</t>
  </si>
  <si>
    <t>DH500</t>
  </si>
  <si>
    <t>45-SA5</t>
  </si>
  <si>
    <t>ESTAR Version 1.0 Specifications</t>
  </si>
  <si>
    <t>No Machines</t>
  </si>
  <si>
    <t>Sqft of Rack (sq. ft)</t>
  </si>
  <si>
    <t>Average (sqft of rack)</t>
  </si>
  <si>
    <t>AVERAGE PERFORMANCE SUMMARY</t>
  </si>
  <si>
    <t>Average Water Consumption by CDW Type</t>
  </si>
  <si>
    <t>ENERGY STAR SPECIFICATIONS</t>
  </si>
  <si>
    <t xml:space="preserve">Water Consumption Performance Specifications </t>
  </si>
  <si>
    <t xml:space="preserve">SPECS: MULTIPLE TANK FLIGHT TYPE </t>
  </si>
  <si>
    <t>SPECS: SINGLE TANK FLIGHT TYPE</t>
  </si>
  <si>
    <t>SPECS: MULTIPLE TANK RACK CONVEYOR</t>
  </si>
  <si>
    <t>SPECS: SINGLE TANK RACK CONVEYOR</t>
  </si>
  <si>
    <t>SPECS: POT PAN UTENSIL</t>
  </si>
  <si>
    <t>SPECS: SINGLE TANK DOOR TYPE</t>
  </si>
  <si>
    <t>SPECS: UNDERCOUNTER</t>
  </si>
  <si>
    <t>ESTAR V2.0 Qualified?</t>
  </si>
  <si>
    <t>No</t>
  </si>
  <si>
    <t>Nyes</t>
  </si>
  <si>
    <t>NO</t>
  </si>
  <si>
    <t>All Non-ESTAR V2.0 Certified CDWs</t>
  </si>
  <si>
    <t xml:space="preserve">ESTAR V2.0 Certified CDWs     </t>
  </si>
  <si>
    <t>ESTAR V2.0 Average ESTAR Limit</t>
  </si>
  <si>
    <t>All product data from NSF website and ENERGY STAR Qualified Product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</si>
</sst>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Palatino Linotype"/>
      <family val="1"/>
    </font>
    <font>
      <sz val="11"/>
      <color theme="1"/>
      <name val="Palatino Linotype"/>
      <family val="1"/>
    </font>
    <font>
      <b/>
      <sz val="10"/>
      <color theme="0"/>
      <name val="Palatino Linotype"/>
      <family val="1"/>
    </font>
    <font>
      <sz val="10"/>
      <color theme="1"/>
      <name val="Palatino Linotype"/>
      <family val="1"/>
    </font>
    <font>
      <b/>
      <sz val="10"/>
      <color indexed="9"/>
      <name val="Palatino Linotype"/>
      <family val="1"/>
    </font>
    <font>
      <sz val="10"/>
      <color theme="3"/>
      <name val="Palatino Linotype"/>
      <family val="1"/>
    </font>
    <font>
      <sz val="11"/>
      <color theme="3"/>
      <name val="Palatino Linotype"/>
      <family val="1"/>
    </font>
    <font>
      <sz val="10"/>
      <name val="Palatino Linotype"/>
      <family val="1"/>
    </font>
    <font>
      <sz val="10"/>
      <color rgb="FF00B050"/>
      <name val="Palatino Linotype"/>
      <family val="1"/>
    </font>
    <font>
      <sz val="11"/>
      <color rgb="FF00B050"/>
      <name val="Palatino Linotype"/>
      <family val="1"/>
    </font>
    <font>
      <sz val="11"/>
      <name val="Palatino Linotype"/>
      <family val="1"/>
    </font>
    <font>
      <b/>
      <i/>
      <sz val="10"/>
      <name val="Palatino Linotype"/>
      <family val="1"/>
    </font>
    <font>
      <sz val="10"/>
      <color rgb="FFFF0000"/>
      <name val="Palatino Linotype"/>
      <family val="1"/>
    </font>
    <font>
      <sz val="11"/>
      <color theme="0"/>
      <name val="Palatino Linotype"/>
      <family val="1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4" fillId="11" borderId="0" xfId="0" applyFont="1" applyFill="1"/>
    <xf numFmtId="0" fontId="5" fillId="0" borderId="0" xfId="0" applyFont="1"/>
    <xf numFmtId="0" fontId="7" fillId="0" borderId="0" xfId="0" applyFont="1"/>
    <xf numFmtId="0" fontId="7" fillId="0" borderId="1" xfId="0" applyFont="1" applyBorder="1"/>
    <xf numFmtId="2" fontId="7" fillId="0" borderId="1" xfId="0" applyNumberFormat="1" applyFont="1" applyBorder="1" applyAlignment="1">
      <alignment horizontal="center"/>
    </xf>
    <xf numFmtId="2" fontId="7" fillId="0" borderId="0" xfId="0" applyNumberFormat="1" applyFont="1"/>
    <xf numFmtId="10" fontId="7" fillId="0" borderId="0" xfId="0" applyNumberFormat="1" applyFont="1"/>
    <xf numFmtId="0" fontId="7" fillId="0" borderId="0" xfId="0" applyFont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 applyFill="1" applyAlignment="1">
      <alignment horizontal="center"/>
    </xf>
    <xf numFmtId="2" fontId="7" fillId="10" borderId="1" xfId="0" applyNumberFormat="1" applyFont="1" applyFill="1" applyBorder="1" applyAlignment="1">
      <alignment horizontal="center"/>
    </xf>
    <xf numFmtId="0" fontId="5" fillId="4" borderId="0" xfId="0" applyFont="1" applyFill="1"/>
    <xf numFmtId="0" fontId="8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/>
    </xf>
    <xf numFmtId="0" fontId="9" fillId="4" borderId="1" xfId="1" applyFont="1" applyFill="1" applyBorder="1" applyAlignment="1"/>
    <xf numFmtId="0" fontId="9" fillId="4" borderId="1" xfId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/>
    </xf>
    <xf numFmtId="2" fontId="9" fillId="7" borderId="1" xfId="0" applyNumberFormat="1" applyFont="1" applyFill="1" applyBorder="1" applyAlignment="1">
      <alignment horizontal="left"/>
    </xf>
    <xf numFmtId="2" fontId="9" fillId="8" borderId="1" xfId="0" applyNumberFormat="1" applyFont="1" applyFill="1" applyBorder="1" applyAlignment="1">
      <alignment horizontal="left"/>
    </xf>
    <xf numFmtId="0" fontId="10" fillId="9" borderId="1" xfId="0" applyFont="1" applyFill="1" applyBorder="1" applyAlignment="1">
      <alignment horizontal="center"/>
    </xf>
    <xf numFmtId="0" fontId="10" fillId="4" borderId="0" xfId="0" applyFont="1" applyFill="1"/>
    <xf numFmtId="0" fontId="9" fillId="0" borderId="1" xfId="1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2" fontId="9" fillId="7" borderId="1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9" fillId="0" borderId="1" xfId="1" applyFont="1" applyFill="1" applyBorder="1" applyAlignment="1"/>
    <xf numFmtId="0" fontId="10" fillId="4" borderId="1" xfId="0" applyFont="1" applyFill="1" applyBorder="1"/>
    <xf numFmtId="0" fontId="11" fillId="0" borderId="1" xfId="1" applyFont="1" applyFill="1" applyBorder="1" applyAlignment="1">
      <alignment horizontal="left"/>
    </xf>
    <xf numFmtId="0" fontId="11" fillId="0" borderId="1" xfId="1" applyFont="1" applyFill="1" applyBorder="1" applyAlignment="1"/>
    <xf numFmtId="0" fontId="11" fillId="0" borderId="1" xfId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left"/>
    </xf>
    <xf numFmtId="0" fontId="5" fillId="4" borderId="1" xfId="0" applyFont="1" applyFill="1" applyBorder="1"/>
    <xf numFmtId="0" fontId="11" fillId="0" borderId="0" xfId="1" applyFont="1" applyFill="1" applyBorder="1" applyAlignment="1">
      <alignment horizontal="left"/>
    </xf>
    <xf numFmtId="0" fontId="11" fillId="0" borderId="0" xfId="1" applyFont="1" applyFill="1" applyBorder="1" applyAlignment="1"/>
    <xf numFmtId="0" fontId="11" fillId="0" borderId="0" xfId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/>
    </xf>
    <xf numFmtId="2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center"/>
    </xf>
    <xf numFmtId="0" fontId="11" fillId="4" borderId="0" xfId="1" applyFont="1" applyFill="1" applyBorder="1" applyAlignment="1">
      <alignment horizontal="left"/>
    </xf>
    <xf numFmtId="0" fontId="11" fillId="4" borderId="0" xfId="1" applyFont="1" applyFill="1" applyBorder="1" applyAlignment="1"/>
    <xf numFmtId="0" fontId="11" fillId="4" borderId="0" xfId="1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/>
    </xf>
    <xf numFmtId="2" fontId="11" fillId="4" borderId="0" xfId="0" applyNumberFormat="1" applyFont="1" applyFill="1" applyBorder="1" applyAlignment="1">
      <alignment horizontal="left"/>
    </xf>
    <xf numFmtId="2" fontId="11" fillId="5" borderId="0" xfId="0" applyNumberFormat="1" applyFont="1" applyFill="1" applyBorder="1" applyAlignment="1">
      <alignment horizontal="left"/>
    </xf>
    <xf numFmtId="0" fontId="11" fillId="4" borderId="0" xfId="1" applyFont="1" applyFill="1" applyBorder="1" applyAlignment="1">
      <alignment horizontal="center" wrapText="1"/>
    </xf>
    <xf numFmtId="0" fontId="11" fillId="4" borderId="0" xfId="0" applyFont="1" applyFill="1" applyBorder="1" applyAlignment="1">
      <alignment horizontal="left" vertical="center"/>
    </xf>
    <xf numFmtId="2" fontId="11" fillId="4" borderId="0" xfId="0" applyNumberFormat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wrapText="1"/>
    </xf>
    <xf numFmtId="0" fontId="11" fillId="4" borderId="0" xfId="0" applyFont="1" applyFill="1" applyBorder="1" applyAlignment="1"/>
    <xf numFmtId="2" fontId="11" fillId="0" borderId="0" xfId="1" applyNumberFormat="1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/>
    <xf numFmtId="0" fontId="7" fillId="4" borderId="0" xfId="0" applyFont="1" applyFill="1"/>
    <xf numFmtId="0" fontId="9" fillId="9" borderId="1" xfId="0" applyFont="1" applyFill="1" applyBorder="1" applyAlignment="1">
      <alignment horizontal="center"/>
    </xf>
    <xf numFmtId="0" fontId="9" fillId="4" borderId="0" xfId="0" applyFont="1" applyFill="1"/>
    <xf numFmtId="0" fontId="9" fillId="4" borderId="1" xfId="0" applyFont="1" applyFill="1" applyBorder="1"/>
    <xf numFmtId="0" fontId="7" fillId="4" borderId="1" xfId="0" applyFont="1" applyFill="1" applyBorder="1"/>
    <xf numFmtId="2" fontId="7" fillId="4" borderId="0" xfId="0" applyNumberFormat="1" applyFont="1" applyFill="1"/>
    <xf numFmtId="0" fontId="11" fillId="4" borderId="1" xfId="1" applyFont="1" applyFill="1" applyBorder="1" applyAlignment="1">
      <alignment horizontal="left"/>
    </xf>
    <xf numFmtId="0" fontId="11" fillId="4" borderId="1" xfId="1" applyFont="1" applyFill="1" applyBorder="1" applyAlignment="1"/>
    <xf numFmtId="0" fontId="11" fillId="4" borderId="1" xfId="1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/>
    </xf>
    <xf numFmtId="2" fontId="11" fillId="4" borderId="1" xfId="0" applyNumberFormat="1" applyFont="1" applyFill="1" applyBorder="1" applyAlignment="1">
      <alignment horizontal="left"/>
    </xf>
    <xf numFmtId="2" fontId="11" fillId="5" borderId="1" xfId="0" applyNumberFormat="1" applyFont="1" applyFill="1" applyBorder="1" applyAlignment="1">
      <alignment horizontal="left"/>
    </xf>
    <xf numFmtId="164" fontId="6" fillId="3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left" vertical="center"/>
    </xf>
    <xf numFmtId="0" fontId="13" fillId="0" borderId="1" xfId="0" applyFont="1" applyFill="1" applyBorder="1"/>
    <xf numFmtId="0" fontId="12" fillId="7" borderId="1" xfId="1" applyFont="1" applyFill="1" applyBorder="1" applyAlignment="1">
      <alignment horizontal="left" vertical="center"/>
    </xf>
    <xf numFmtId="164" fontId="12" fillId="0" borderId="1" xfId="0" applyNumberFormat="1" applyFont="1" applyFill="1" applyBorder="1" applyAlignment="1">
      <alignment horizontal="left"/>
    </xf>
    <xf numFmtId="164" fontId="13" fillId="7" borderId="1" xfId="0" applyNumberFormat="1" applyFont="1" applyFill="1" applyBorder="1"/>
    <xf numFmtId="0" fontId="13" fillId="4" borderId="0" xfId="0" applyFont="1" applyFill="1"/>
    <xf numFmtId="0" fontId="13" fillId="0" borderId="0" xfId="0" applyFont="1" applyFill="1"/>
    <xf numFmtId="0" fontId="7" fillId="7" borderId="1" xfId="1" applyFont="1" applyFill="1" applyBorder="1" applyAlignment="1">
      <alignment horizontal="left" vertical="center"/>
    </xf>
    <xf numFmtId="164" fontId="11" fillId="5" borderId="1" xfId="0" applyNumberFormat="1" applyFont="1" applyFill="1" applyBorder="1" applyAlignment="1">
      <alignment horizontal="left"/>
    </xf>
    <xf numFmtId="164" fontId="14" fillId="7" borderId="1" xfId="0" applyNumberFormat="1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9" fillId="7" borderId="1" xfId="1" applyFont="1" applyFill="1" applyBorder="1" applyAlignment="1">
      <alignment horizontal="left" vertical="center"/>
    </xf>
    <xf numFmtId="164" fontId="9" fillId="0" borderId="1" xfId="0" applyNumberFormat="1" applyFont="1" applyFill="1" applyBorder="1" applyAlignment="1">
      <alignment horizontal="left"/>
    </xf>
    <xf numFmtId="164" fontId="10" fillId="7" borderId="1" xfId="0" applyNumberFormat="1" applyFont="1" applyFill="1" applyBorder="1"/>
    <xf numFmtId="0" fontId="11" fillId="0" borderId="1" xfId="0" applyFont="1" applyFill="1" applyBorder="1" applyAlignment="1">
      <alignment horizontal="left" vertical="center"/>
    </xf>
    <xf numFmtId="164" fontId="11" fillId="0" borderId="1" xfId="0" applyNumberFormat="1" applyFont="1" applyFill="1" applyBorder="1" applyAlignment="1">
      <alignment horizontal="left"/>
    </xf>
    <xf numFmtId="0" fontId="11" fillId="7" borderId="1" xfId="1" applyFont="1" applyFill="1" applyBorder="1" applyAlignment="1">
      <alignment horizontal="left" vertical="center"/>
    </xf>
    <xf numFmtId="0" fontId="14" fillId="4" borderId="0" xfId="0" applyFont="1" applyFill="1"/>
    <xf numFmtId="0" fontId="11" fillId="4" borderId="1" xfId="0" applyFont="1" applyFill="1" applyBorder="1" applyAlignment="1">
      <alignment horizontal="left" vertical="center"/>
    </xf>
    <xf numFmtId="0" fontId="12" fillId="0" borderId="1" xfId="1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12" fillId="4" borderId="1" xfId="1" applyFont="1" applyFill="1" applyBorder="1" applyAlignment="1">
      <alignment horizontal="left"/>
    </xf>
    <xf numFmtId="0" fontId="12" fillId="4" borderId="1" xfId="0" applyFont="1" applyFill="1" applyBorder="1" applyAlignment="1">
      <alignment horizontal="left" vertical="center"/>
    </xf>
    <xf numFmtId="0" fontId="12" fillId="4" borderId="1" xfId="1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/>
    </xf>
    <xf numFmtId="164" fontId="12" fillId="4" borderId="1" xfId="0" applyNumberFormat="1" applyFont="1" applyFill="1" applyBorder="1" applyAlignment="1">
      <alignment horizontal="left"/>
    </xf>
    <xf numFmtId="0" fontId="12" fillId="4" borderId="1" xfId="0" applyFont="1" applyFill="1" applyBorder="1" applyAlignment="1">
      <alignment horizontal="left" vertical="center" wrapText="1"/>
    </xf>
    <xf numFmtId="0" fontId="12" fillId="4" borderId="1" xfId="1" applyFont="1" applyFill="1" applyBorder="1" applyAlignment="1"/>
    <xf numFmtId="0" fontId="12" fillId="0" borderId="1" xfId="0" applyFont="1" applyFill="1" applyBorder="1" applyAlignment="1">
      <alignment horizontal="left" vertical="center" wrapText="1"/>
    </xf>
    <xf numFmtId="164" fontId="12" fillId="5" borderId="1" xfId="0" applyNumberFormat="1" applyFont="1" applyFill="1" applyBorder="1" applyAlignment="1">
      <alignment horizontal="left"/>
    </xf>
    <xf numFmtId="0" fontId="13" fillId="4" borderId="1" xfId="0" applyFont="1" applyFill="1" applyBorder="1"/>
    <xf numFmtId="0" fontId="12" fillId="4" borderId="1" xfId="0" applyFont="1" applyFill="1" applyBorder="1" applyAlignment="1"/>
    <xf numFmtId="0" fontId="9" fillId="4" borderId="1" xfId="0" applyFont="1" applyFill="1" applyBorder="1" applyAlignment="1"/>
    <xf numFmtId="164" fontId="9" fillId="4" borderId="1" xfId="0" applyNumberFormat="1" applyFont="1" applyFill="1" applyBorder="1" applyAlignment="1">
      <alignment horizontal="left"/>
    </xf>
    <xf numFmtId="164" fontId="5" fillId="4" borderId="0" xfId="0" applyNumberFormat="1" applyFont="1" applyFill="1"/>
    <xf numFmtId="0" fontId="11" fillId="0" borderId="1" xfId="1" applyFont="1" applyBorder="1" applyAlignment="1">
      <alignment horizontal="left"/>
    </xf>
    <xf numFmtId="0" fontId="11" fillId="7" borderId="1" xfId="0" applyFont="1" applyFill="1" applyBorder="1" applyAlignment="1">
      <alignment horizontal="left"/>
    </xf>
    <xf numFmtId="164" fontId="11" fillId="4" borderId="1" xfId="0" applyNumberFormat="1" applyFont="1" applyFill="1" applyBorder="1" applyAlignment="1">
      <alignment horizontal="left"/>
    </xf>
    <xf numFmtId="164" fontId="5" fillId="7" borderId="1" xfId="0" applyNumberFormat="1" applyFont="1" applyFill="1" applyBorder="1"/>
    <xf numFmtId="0" fontId="12" fillId="7" borderId="1" xfId="0" applyFont="1" applyFill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7" borderId="1" xfId="0" applyFont="1" applyFill="1" applyBorder="1" applyAlignment="1">
      <alignment horizontal="left"/>
    </xf>
    <xf numFmtId="164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164" fontId="12" fillId="0" borderId="1" xfId="1" applyNumberFormat="1" applyFont="1" applyFill="1" applyBorder="1" applyAlignment="1">
      <alignment horizontal="left"/>
    </xf>
    <xf numFmtId="164" fontId="12" fillId="4" borderId="1" xfId="1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1" fillId="7" borderId="1" xfId="0" applyNumberFormat="1" applyFont="1" applyFill="1" applyBorder="1" applyAlignment="1">
      <alignment horizontal="left"/>
    </xf>
    <xf numFmtId="2" fontId="11" fillId="7" borderId="2" xfId="0" applyNumberFormat="1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2" fontId="7" fillId="7" borderId="1" xfId="0" applyNumberFormat="1" applyFont="1" applyFill="1" applyBorder="1" applyAlignment="1">
      <alignment horizontal="left"/>
    </xf>
    <xf numFmtId="2" fontId="7" fillId="4" borderId="1" xfId="0" applyNumberFormat="1" applyFont="1" applyFill="1" applyBorder="1"/>
    <xf numFmtId="2" fontId="7" fillId="4" borderId="1" xfId="0" applyNumberFormat="1" applyFont="1" applyFill="1" applyBorder="1" applyAlignment="1">
      <alignment horizontal="left"/>
    </xf>
    <xf numFmtId="2" fontId="9" fillId="4" borderId="1" xfId="0" applyNumberFormat="1" applyFont="1" applyFill="1" applyBorder="1" applyAlignment="1">
      <alignment horizontal="left"/>
    </xf>
    <xf numFmtId="2" fontId="9" fillId="7" borderId="2" xfId="0" applyNumberFormat="1" applyFont="1" applyFill="1" applyBorder="1" applyAlignment="1">
      <alignment horizontal="left"/>
    </xf>
    <xf numFmtId="2" fontId="9" fillId="4" borderId="1" xfId="0" applyNumberFormat="1" applyFont="1" applyFill="1" applyBorder="1"/>
    <xf numFmtId="2" fontId="9" fillId="0" borderId="1" xfId="0" applyNumberFormat="1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4" borderId="1" xfId="0" applyFont="1" applyFill="1" applyBorder="1" applyAlignment="1">
      <alignment horizontal="left" vertical="center" wrapText="1"/>
    </xf>
    <xf numFmtId="2" fontId="6" fillId="3" borderId="1" xfId="1" applyNumberFormat="1" applyFont="1" applyFill="1" applyBorder="1" applyAlignment="1">
      <alignment horizontal="center" vertical="center" wrapText="1"/>
    </xf>
    <xf numFmtId="2" fontId="14" fillId="7" borderId="1" xfId="0" applyNumberFormat="1" applyFont="1" applyFill="1" applyBorder="1"/>
    <xf numFmtId="2" fontId="12" fillId="7" borderId="1" xfId="1" applyNumberFormat="1" applyFont="1" applyFill="1" applyBorder="1" applyAlignment="1">
      <alignment horizontal="left" vertical="center"/>
    </xf>
    <xf numFmtId="2" fontId="13" fillId="7" borderId="1" xfId="0" applyNumberFormat="1" applyFont="1" applyFill="1" applyBorder="1"/>
    <xf numFmtId="0" fontId="12" fillId="2" borderId="1" xfId="0" applyFont="1" applyFill="1" applyBorder="1" applyAlignment="1">
      <alignment horizontal="left" vertical="center"/>
    </xf>
    <xf numFmtId="2" fontId="12" fillId="0" borderId="1" xfId="1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2" fontId="9" fillId="7" borderId="1" xfId="1" applyNumberFormat="1" applyFont="1" applyFill="1" applyBorder="1" applyAlignment="1">
      <alignment horizontal="left" vertical="center"/>
    </xf>
    <xf numFmtId="2" fontId="11" fillId="7" borderId="1" xfId="1" applyNumberFormat="1" applyFont="1" applyFill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5" fillId="0" borderId="1" xfId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1" fillId="4" borderId="1" xfId="0" applyFont="1" applyFill="1" applyBorder="1"/>
    <xf numFmtId="2" fontId="11" fillId="7" borderId="1" xfId="0" applyNumberFormat="1" applyFont="1" applyFill="1" applyBorder="1"/>
    <xf numFmtId="0" fontId="11" fillId="4" borderId="0" xfId="0" applyFont="1" applyFill="1"/>
    <xf numFmtId="2" fontId="12" fillId="7" borderId="1" xfId="0" applyNumberFormat="1" applyFont="1" applyFill="1" applyBorder="1"/>
    <xf numFmtId="2" fontId="12" fillId="0" borderId="1" xfId="0" applyNumberFormat="1" applyFont="1" applyFill="1" applyBorder="1"/>
    <xf numFmtId="0" fontId="12" fillId="4" borderId="1" xfId="0" applyFont="1" applyFill="1" applyBorder="1"/>
    <xf numFmtId="0" fontId="12" fillId="4" borderId="0" xfId="0" applyFont="1" applyFill="1"/>
    <xf numFmtId="2" fontId="9" fillId="7" borderId="1" xfId="0" applyNumberFormat="1" applyFont="1" applyFill="1" applyBorder="1"/>
    <xf numFmtId="2" fontId="7" fillId="4" borderId="0" xfId="0" applyNumberFormat="1" applyFont="1" applyFill="1" applyAlignment="1">
      <alignment horizontal="left"/>
    </xf>
    <xf numFmtId="164" fontId="7" fillId="4" borderId="0" xfId="0" applyNumberFormat="1" applyFont="1" applyFill="1"/>
    <xf numFmtId="164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left" vertical="center"/>
    </xf>
    <xf numFmtId="0" fontId="12" fillId="0" borderId="1" xfId="1" applyFont="1" applyBorder="1" applyAlignment="1">
      <alignment horizontal="left"/>
    </xf>
    <xf numFmtId="0" fontId="12" fillId="0" borderId="1" xfId="1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164" fontId="6" fillId="3" borderId="5" xfId="1" applyNumberFormat="1" applyFont="1" applyFill="1" applyBorder="1" applyAlignment="1">
      <alignment horizontal="center" vertical="center" wrapText="1"/>
    </xf>
    <xf numFmtId="0" fontId="14" fillId="4" borderId="1" xfId="0" applyFont="1" applyFill="1" applyBorder="1"/>
    <xf numFmtId="0" fontId="7" fillId="13" borderId="1" xfId="0" applyFont="1" applyFill="1" applyBorder="1"/>
    <xf numFmtId="2" fontId="7" fillId="13" borderId="1" xfId="0" applyNumberFormat="1" applyFont="1" applyFill="1" applyBorder="1" applyAlignment="1">
      <alignment horizontal="center"/>
    </xf>
    <xf numFmtId="0" fontId="11" fillId="13" borderId="6" xfId="0" applyFont="1" applyFill="1" applyBorder="1" applyAlignment="1">
      <alignment horizontal="left" vertical="center" wrapText="1"/>
    </xf>
    <xf numFmtId="2" fontId="11" fillId="13" borderId="1" xfId="0" applyNumberFormat="1" applyFont="1" applyFill="1" applyBorder="1" applyAlignment="1">
      <alignment horizontal="center"/>
    </xf>
    <xf numFmtId="0" fontId="17" fillId="11" borderId="0" xfId="0" applyFont="1" applyFill="1"/>
    <xf numFmtId="2" fontId="4" fillId="11" borderId="0" xfId="0" applyNumberFormat="1" applyFont="1" applyFill="1"/>
    <xf numFmtId="0" fontId="4" fillId="11" borderId="0" xfId="0" applyFont="1" applyFill="1" applyAlignment="1">
      <alignment horizontal="center"/>
    </xf>
    <xf numFmtId="0" fontId="5" fillId="11" borderId="0" xfId="0" applyFont="1" applyFill="1"/>
    <xf numFmtId="0" fontId="6" fillId="12" borderId="5" xfId="0" applyFont="1" applyFill="1" applyBorder="1" applyAlignment="1">
      <alignment horizontal="center"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/>
    </xf>
    <xf numFmtId="0" fontId="6" fillId="12" borderId="3" xfId="0" applyFont="1" applyFill="1" applyBorder="1" applyAlignment="1">
      <alignment horizontal="center"/>
    </xf>
    <xf numFmtId="0" fontId="6" fillId="12" borderId="4" xfId="0" applyFont="1" applyFill="1" applyBorder="1" applyAlignment="1">
      <alignment horizontal="center"/>
    </xf>
    <xf numFmtId="2" fontId="6" fillId="12" borderId="1" xfId="0" applyNumberFormat="1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 wrapText="1"/>
    </xf>
    <xf numFmtId="0" fontId="4" fillId="11" borderId="7" xfId="0" applyFont="1" applyFill="1" applyBorder="1" applyAlignment="1">
      <alignment horizontal="left"/>
    </xf>
    <xf numFmtId="0" fontId="4" fillId="11" borderId="0" xfId="0" applyFont="1" applyFill="1" applyAlignment="1">
      <alignment horizontal="left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workbookViewId="0">
      <pane ySplit="3" topLeftCell="A7" activePane="bottomLeft" state="frozen"/>
      <selection pane="bottomLeft" activeCell="G12" sqref="G12"/>
    </sheetView>
  </sheetViews>
  <sheetFormatPr defaultRowHeight="15" x14ac:dyDescent="0.3"/>
  <cols>
    <col min="1" max="1" width="32.7109375" style="3" customWidth="1"/>
    <col min="2" max="2" width="12.7109375" style="6" customWidth="1"/>
    <col min="3" max="3" width="8.7109375" style="6" customWidth="1"/>
    <col min="4" max="4" width="12.7109375" style="6" customWidth="1"/>
    <col min="5" max="5" width="8.7109375" style="8" customWidth="1"/>
    <col min="6" max="6" width="9.140625" style="3"/>
    <col min="7" max="7" width="35.140625" style="3" customWidth="1"/>
    <col min="8" max="8" width="12" style="3" customWidth="1"/>
    <col min="9" max="9" width="9.140625" style="3"/>
    <col min="10" max="10" width="11.5703125" style="3" customWidth="1"/>
    <col min="11" max="16384" width="9.140625" style="3"/>
  </cols>
  <sheetData>
    <row r="1" spans="1:11" s="2" customFormat="1" ht="17.25" x14ac:dyDescent="0.35">
      <c r="A1" s="1" t="s">
        <v>873</v>
      </c>
      <c r="B1" s="181"/>
      <c r="C1" s="181"/>
      <c r="D1" s="181"/>
      <c r="E1" s="182"/>
      <c r="F1" s="183"/>
      <c r="G1" s="183"/>
      <c r="H1" s="183"/>
      <c r="I1" s="183"/>
      <c r="J1" s="183"/>
      <c r="K1" s="183"/>
    </row>
    <row r="2" spans="1:11" s="2" customFormat="1" ht="17.25" x14ac:dyDescent="0.35">
      <c r="A2" s="1" t="s">
        <v>874</v>
      </c>
      <c r="B2" s="181"/>
      <c r="C2" s="181"/>
      <c r="D2" s="181"/>
      <c r="E2" s="182"/>
      <c r="F2" s="183"/>
      <c r="G2" s="183"/>
      <c r="H2" s="183"/>
      <c r="I2" s="183"/>
      <c r="J2" s="183"/>
      <c r="K2" s="183"/>
    </row>
    <row r="3" spans="1:11" s="2" customFormat="1" ht="17.25" x14ac:dyDescent="0.35">
      <c r="A3" s="180" t="s">
        <v>891</v>
      </c>
      <c r="B3" s="181"/>
      <c r="C3" s="181"/>
      <c r="D3" s="181"/>
      <c r="E3" s="182"/>
      <c r="F3" s="183"/>
      <c r="G3" s="183"/>
      <c r="H3" s="183"/>
      <c r="I3" s="183"/>
      <c r="J3" s="183"/>
      <c r="K3" s="183"/>
    </row>
    <row r="4" spans="1:11" s="2" customFormat="1" ht="17.25" x14ac:dyDescent="0.35">
      <c r="A4" s="9"/>
      <c r="B4" s="10"/>
      <c r="C4" s="10"/>
      <c r="D4" s="10"/>
      <c r="E4" s="11"/>
    </row>
    <row r="5" spans="1:11" x14ac:dyDescent="0.3">
      <c r="A5" s="190" t="s">
        <v>858</v>
      </c>
      <c r="B5" s="186" t="s">
        <v>854</v>
      </c>
      <c r="C5" s="187"/>
      <c r="D5" s="187"/>
      <c r="E5" s="188"/>
    </row>
    <row r="6" spans="1:11" x14ac:dyDescent="0.3">
      <c r="A6" s="191"/>
      <c r="B6" s="189" t="s">
        <v>2</v>
      </c>
      <c r="C6" s="189"/>
      <c r="D6" s="189" t="s">
        <v>87</v>
      </c>
      <c r="E6" s="189"/>
    </row>
    <row r="7" spans="1:11" x14ac:dyDescent="0.3">
      <c r="A7" s="4" t="s">
        <v>847</v>
      </c>
      <c r="B7" s="5">
        <f>AVERAGEIF('Undercounter Type'!$D$3:$D$87, B6, 'Undercounter Type'!$S$3:$S$87)</f>
        <v>0.94750823045267463</v>
      </c>
      <c r="C7" s="5" t="s">
        <v>856</v>
      </c>
      <c r="D7" s="5">
        <f>AVERAGEIF('Undercounter Type'!$D$3:$D$87, D6, 'Undercounter Type'!$S$3:$S$87)</f>
        <v>1.4817096774193546</v>
      </c>
      <c r="E7" s="5" t="s">
        <v>856</v>
      </c>
    </row>
    <row r="8" spans="1:11" x14ac:dyDescent="0.3">
      <c r="A8" s="4" t="s">
        <v>848</v>
      </c>
      <c r="B8" s="5">
        <f>AVERAGEIF('Single Tank Door Type'!$D$3:$D$198,B6,'Single Tank Door Type'!$S$3:$S$198)</f>
        <v>1.1024583333333335</v>
      </c>
      <c r="C8" s="5" t="s">
        <v>856</v>
      </c>
      <c r="D8" s="5">
        <f>AVERAGEIF('Single Tank Door Type'!$D$3:$D$198,D6,'Single Tank Door Type'!$S$3:$S$198)</f>
        <v>1.6788388638638643</v>
      </c>
      <c r="E8" s="5" t="s">
        <v>856</v>
      </c>
    </row>
    <row r="9" spans="1:11" x14ac:dyDescent="0.3">
      <c r="A9" s="4" t="s">
        <v>849</v>
      </c>
      <c r="B9" s="5">
        <f>AVERAGEIF('Pot Pan Utensil '!$D$3:$D$40,B6,'Pot Pan Utensil '!$S$3:$S$40)</f>
        <v>0.61449076267978331</v>
      </c>
      <c r="C9" s="5" t="s">
        <v>857</v>
      </c>
      <c r="D9" s="5" t="s">
        <v>870</v>
      </c>
      <c r="E9" s="5" t="s">
        <v>857</v>
      </c>
    </row>
    <row r="10" spans="1:11" x14ac:dyDescent="0.3">
      <c r="A10" s="4" t="s">
        <v>850</v>
      </c>
      <c r="B10" s="5">
        <f xml:space="preserve"> AVERAGEIF('Single Tank Rack Conveyor'!$D$3:$D$253,B6,'Single Tank Rack Conveyor'!$L$3:$L$253)</f>
        <v>0.77877009991346369</v>
      </c>
      <c r="C10" s="5" t="s">
        <v>856</v>
      </c>
      <c r="D10" s="5">
        <f xml:space="preserve"> AVERAGEIF('Single Tank Rack Conveyor'!$D$3:$D$253,D6,'Single Tank Rack Conveyor'!$L$3:$L$253)</f>
        <v>0.98993112414902129</v>
      </c>
      <c r="E10" s="5" t="s">
        <v>856</v>
      </c>
    </row>
    <row r="11" spans="1:11" x14ac:dyDescent="0.3">
      <c r="A11" s="4" t="s">
        <v>851</v>
      </c>
      <c r="B11" s="5">
        <f xml:space="preserve"> AVERAGEIF('Multi Tank Rack Conveyor'!$D$3:$D$135, B6,'Multi Tank Rack Conveyor'!$L$3:$L$135)</f>
        <v>0.82163034654760925</v>
      </c>
      <c r="C11" s="5" t="s">
        <v>856</v>
      </c>
      <c r="D11" s="5">
        <f xml:space="preserve"> AVERAGEIF('Multi Tank Rack Conveyor'!$D$3:$D$135, D6,'Multi Tank Rack Conveyor'!$L$3:$L$135)</f>
        <v>0.62836296764350585</v>
      </c>
      <c r="E11" s="5" t="s">
        <v>856</v>
      </c>
    </row>
    <row r="12" spans="1:11" x14ac:dyDescent="0.3">
      <c r="A12" s="4" t="s">
        <v>852</v>
      </c>
      <c r="B12" s="5">
        <f>AVERAGEIF('Single Tank Flight Type'!C3:C20,B6,'Single Tank Flight Type'!H3:H20)</f>
        <v>181.88888888888889</v>
      </c>
      <c r="C12" s="5" t="s">
        <v>855</v>
      </c>
      <c r="D12" s="5" t="s">
        <v>870</v>
      </c>
      <c r="E12" s="5" t="s">
        <v>855</v>
      </c>
    </row>
    <row r="13" spans="1:11" x14ac:dyDescent="0.3">
      <c r="A13" s="4" t="s">
        <v>853</v>
      </c>
      <c r="B13" s="5">
        <f xml:space="preserve"> AVERAGEIF('Multi Tank Flight Type'!C3:C62, B6,'Multi Tank Flight Type'!H3:H62)</f>
        <v>222.17358490566039</v>
      </c>
      <c r="C13" s="5" t="s">
        <v>855</v>
      </c>
      <c r="D13" s="5">
        <f xml:space="preserve"> AVERAGEIF('Multi Tank Flight Type'!C3:C62, D6,'Multi Tank Flight Type'!H3:H62)</f>
        <v>166</v>
      </c>
      <c r="E13" s="5" t="s">
        <v>855</v>
      </c>
    </row>
    <row r="15" spans="1:11" x14ac:dyDescent="0.3">
      <c r="A15" s="190" t="s">
        <v>866</v>
      </c>
      <c r="B15" s="186" t="s">
        <v>854</v>
      </c>
      <c r="C15" s="187"/>
      <c r="D15" s="187"/>
      <c r="E15" s="188"/>
      <c r="G15" s="190" t="s">
        <v>888</v>
      </c>
      <c r="H15" s="186" t="s">
        <v>854</v>
      </c>
      <c r="I15" s="187"/>
      <c r="J15" s="187"/>
      <c r="K15" s="188"/>
    </row>
    <row r="16" spans="1:11" x14ac:dyDescent="0.3">
      <c r="A16" s="191"/>
      <c r="B16" s="189" t="s">
        <v>2</v>
      </c>
      <c r="C16" s="189"/>
      <c r="D16" s="189" t="s">
        <v>87</v>
      </c>
      <c r="E16" s="189"/>
      <c r="G16" s="191"/>
      <c r="H16" s="189" t="s">
        <v>2</v>
      </c>
      <c r="I16" s="189"/>
      <c r="J16" s="189" t="s">
        <v>87</v>
      </c>
      <c r="K16" s="189"/>
    </row>
    <row r="17" spans="1:11" x14ac:dyDescent="0.3">
      <c r="A17" s="4" t="s">
        <v>847</v>
      </c>
      <c r="B17" s="5">
        <f>AVERAGEIFS('Undercounter Type'!$S$3:$S$87, 'Undercounter Type'!$D$3:$D$87, B16,'Undercounter Type'!$B$3:$B$87, "ENERGY STAR")</f>
        <v>0.81969230769230783</v>
      </c>
      <c r="C17" s="5" t="s">
        <v>856</v>
      </c>
      <c r="D17" s="5">
        <f>AVERAGEIFS('Undercounter Type'!$S$3:$S$87, 'Undercounter Type'!$D$3:$D$87, D16,'Undercounter Type'!$B$3:$B$87, "ENERGY STAR")</f>
        <v>1.3273999999999995</v>
      </c>
      <c r="E17" s="5" t="s">
        <v>856</v>
      </c>
      <c r="G17" s="176" t="s">
        <v>847</v>
      </c>
      <c r="H17" s="177">
        <f>AVERAGEIFS('Undercounter Type'!$S$3:$S$87, 'Undercounter Type'!$A$3:$A$87, "&lt;&gt;"&amp;"Yes", 'Undercounter Type'!$D$3:$D$87, "High")</f>
        <v>1.0287841269841267</v>
      </c>
      <c r="I17" s="177" t="s">
        <v>856</v>
      </c>
      <c r="J17" s="177">
        <f>AVERAGEIFS('Undercounter Type'!$S$3:$S$87, 'Undercounter Type'!$A$3:$A$87, "&lt;&gt;"&amp;"Yes", 'Undercounter Type'!$D$3:$D$87, "Low")</f>
        <v>1.6781578947368421</v>
      </c>
      <c r="K17" s="177" t="s">
        <v>856</v>
      </c>
    </row>
    <row r="18" spans="1:11" x14ac:dyDescent="0.3">
      <c r="A18" s="4" t="s">
        <v>848</v>
      </c>
      <c r="B18" s="5">
        <f>AVERAGEIFS('Single Tank Door Type'!$S$3:$S$198, 'Single Tank Door Type'!$D$3:$D$198, B16, 'Single Tank Door Type'!$B$3:$B$198, "ENERGY STAR")</f>
        <v>0.81290000000000007</v>
      </c>
      <c r="C18" s="5" t="s">
        <v>856</v>
      </c>
      <c r="D18" s="5">
        <f>AVERAGEIFS('Single Tank Door Type'!$S$3:$S$198, 'Single Tank Door Type'!$D$3:$D$198, D16, 'Single Tank Door Type'!$B$3:$B$198, "ENERGY STAR")</f>
        <v>1.0253000000000001</v>
      </c>
      <c r="E18" s="5" t="s">
        <v>856</v>
      </c>
      <c r="G18" s="176" t="s">
        <v>848</v>
      </c>
      <c r="H18" s="177">
        <f>AVERAGEIFS('Single Tank Door Type'!$S$3:$S$198, 'Single Tank Door Type'!$A$3:$A$198, "&lt;&gt;"&amp;"Yes", 'Single Tank Door Type'!$D$3:$D$198, "High")</f>
        <v>1.3150383986928107</v>
      </c>
      <c r="I18" s="177" t="s">
        <v>856</v>
      </c>
      <c r="J18" s="177">
        <f>AVERAGEIFS('Single Tank Door Type'!$S$3:$S$198, 'Single Tank Door Type'!$A$3:$A$198, "&lt;&gt;"&amp;"Yes", 'Single Tank Door Type'!$D$3:$D$198, "Low")</f>
        <v>2.0313626929012352</v>
      </c>
      <c r="K18" s="177" t="s">
        <v>856</v>
      </c>
    </row>
    <row r="19" spans="1:11" x14ac:dyDescent="0.3">
      <c r="A19" s="4" t="s">
        <v>849</v>
      </c>
      <c r="B19" s="5" t="s">
        <v>772</v>
      </c>
      <c r="C19" s="5" t="s">
        <v>857</v>
      </c>
      <c r="D19" s="5" t="s">
        <v>772</v>
      </c>
      <c r="E19" s="5" t="s">
        <v>857</v>
      </c>
      <c r="G19" s="176" t="s">
        <v>849</v>
      </c>
      <c r="H19" s="177">
        <f>AVERAGEIF('Pot Pan Utensil '!A3:A40, "No", 'Pot Pan Utensil '!S3:S40)</f>
        <v>0.68892857142857145</v>
      </c>
      <c r="I19" s="177" t="s">
        <v>857</v>
      </c>
      <c r="J19" s="177" t="s">
        <v>870</v>
      </c>
      <c r="K19" s="177" t="s">
        <v>857</v>
      </c>
    </row>
    <row r="20" spans="1:11" x14ac:dyDescent="0.3">
      <c r="A20" s="4" t="s">
        <v>850</v>
      </c>
      <c r="B20" s="5">
        <f>AVERAGEIFS('Single Tank Rack Conveyor'!$L$3:$L$253, 'Single Tank Rack Conveyor'!$D$3:$D$253, B16, 'Single Tank Rack Conveyor'!$B$3:$B$253, "ENERGY STAR")</f>
        <v>0.53104301075268789</v>
      </c>
      <c r="C20" s="5" t="s">
        <v>856</v>
      </c>
      <c r="D20" s="5">
        <f>AVERAGEIFS('Single Tank Rack Conveyor'!$L$3:$L$253, 'Single Tank Rack Conveyor'!$D$3:$D$253, D16, 'Single Tank Rack Conveyor'!$B$3:$B$253, "ENERGY STAR")</f>
        <v>0.62022222222222245</v>
      </c>
      <c r="E20" s="5" t="s">
        <v>856</v>
      </c>
      <c r="G20" s="176" t="s">
        <v>850</v>
      </c>
      <c r="H20" s="177">
        <f xml:space="preserve"> AVERAGEIFS('Single Tank Rack Conveyor'!$L$3:$L$253, 'Single Tank Rack Conveyor'!$A$3:$A$253, "&lt;&gt;"&amp;"Yes", 'Single Tank Rack Conveyor'!$D$3:$D$253, "High")</f>
        <v>0.90514577179318723</v>
      </c>
      <c r="I20" s="177" t="s">
        <v>856</v>
      </c>
      <c r="J20" s="177">
        <f xml:space="preserve"> AVERAGEIFS('Single Tank Rack Conveyor'!$L$3:$L$253, 'Single Tank Rack Conveyor'!$A$3:$A$253, "&lt;&gt;"&amp;"Yes", 'Single Tank Rack Conveyor'!$D$3:$D$253, "Low")</f>
        <v>1.1895555279697974</v>
      </c>
      <c r="K20" s="177" t="s">
        <v>856</v>
      </c>
    </row>
    <row r="21" spans="1:11" x14ac:dyDescent="0.3">
      <c r="A21" s="4" t="s">
        <v>851</v>
      </c>
      <c r="B21" s="5">
        <f>AVERAGEIFS('Multi Tank Rack Conveyor'!$L$3:$L$135, 'Multi Tank Rack Conveyor'!$D$3:$D$135,B16, 'Multi Tank Rack Conveyor'!$B$3:$B$135, "ENERGY STAR")</f>
        <v>0.40527027027027018</v>
      </c>
      <c r="C21" s="5" t="s">
        <v>856</v>
      </c>
      <c r="D21" s="5">
        <f>AVERAGEIFS('Multi Tank Rack Conveyor'!$L$3:$L$135, 'Multi Tank Rack Conveyor'!$D$3:$D$135,D16, 'Multi Tank Rack Conveyor'!$B$3:$B$135, "ENERGY STAR")</f>
        <v>0.43222222222222229</v>
      </c>
      <c r="E21" s="5" t="s">
        <v>856</v>
      </c>
      <c r="G21" s="176" t="s">
        <v>851</v>
      </c>
      <c r="H21" s="177">
        <f>AVERAGEIFS('Multi Tank Rack Conveyor'!$L$3:$L$135, 'Multi Tank Rack Conveyor'!$A$3:$A$135, "&lt;&gt;"&amp;"Yes", 'Multi Tank Rack Conveyor'!$D$3:$D$135, "High")</f>
        <v>1.0050984436643688</v>
      </c>
      <c r="I21" s="177" t="s">
        <v>856</v>
      </c>
      <c r="J21" s="177">
        <f>AVERAGEIFS('Multi Tank Rack Conveyor'!$L$3:$L$135, 'Multi Tank Rack Conveyor'!$A$3:$A$135, "&lt;&gt;"&amp;"Yes", 'Multi Tank Rack Conveyor'!$D$3:$D$135, "Low")</f>
        <v>0.72127174179042974</v>
      </c>
      <c r="K21" s="177" t="s">
        <v>856</v>
      </c>
    </row>
    <row r="22" spans="1:11" x14ac:dyDescent="0.3">
      <c r="A22" s="4" t="s">
        <v>852</v>
      </c>
      <c r="B22" s="5" t="s">
        <v>772</v>
      </c>
      <c r="C22" s="5" t="s">
        <v>855</v>
      </c>
      <c r="D22" s="5" t="s">
        <v>772</v>
      </c>
      <c r="E22" s="5" t="s">
        <v>855</v>
      </c>
      <c r="G22" s="176" t="s">
        <v>852</v>
      </c>
      <c r="H22" s="177">
        <f xml:space="preserve"> AVERAGEIFS('Single Tank Flight Type'!$H$3:$H$20, 'Single Tank Flight Type'!$L$3:$L$20, "&lt;&gt;"&amp;"Yes", 'Single Tank Flight Type'!$C$3:$C$20, "High")</f>
        <v>213.38461538461539</v>
      </c>
      <c r="I22" s="177" t="s">
        <v>855</v>
      </c>
      <c r="J22" s="177" t="s">
        <v>870</v>
      </c>
      <c r="K22" s="177" t="s">
        <v>855</v>
      </c>
    </row>
    <row r="23" spans="1:11" x14ac:dyDescent="0.3">
      <c r="A23" s="4" t="s">
        <v>853</v>
      </c>
      <c r="B23" s="5" t="s">
        <v>772</v>
      </c>
      <c r="C23" s="5" t="s">
        <v>855</v>
      </c>
      <c r="D23" s="5" t="s">
        <v>772</v>
      </c>
      <c r="E23" s="5" t="s">
        <v>855</v>
      </c>
      <c r="G23" s="176" t="s">
        <v>853</v>
      </c>
      <c r="H23" s="177">
        <f>AVERAGEIFS('Multi Tank Flight Type'!$H$3:$H$62, 'Multi Tank Flight Type'!$L$3:$L$62, "&lt;&gt;"&amp;"Yes", 'Multi Tank Flight Type'!$C$3:$C$62, "High")</f>
        <v>249.51707317073172</v>
      </c>
      <c r="I23" s="177" t="s">
        <v>855</v>
      </c>
      <c r="J23" s="177">
        <f>AVERAGEIFS('Multi Tank Flight Type'!$H$3:$H$62, 'Multi Tank Flight Type'!$L$3:$L$62, "&lt;&gt;"&amp;"Yes", 'Multi Tank Flight Type'!$C$3:$C$62, "Low")</f>
        <v>166</v>
      </c>
      <c r="K23" s="177" t="s">
        <v>855</v>
      </c>
    </row>
    <row r="25" spans="1:11" x14ac:dyDescent="0.3">
      <c r="A25" s="184" t="s">
        <v>889</v>
      </c>
      <c r="B25" s="186" t="s">
        <v>854</v>
      </c>
      <c r="C25" s="187"/>
      <c r="D25" s="187"/>
      <c r="E25" s="188"/>
    </row>
    <row r="26" spans="1:11" x14ac:dyDescent="0.3">
      <c r="A26" s="185"/>
      <c r="B26" s="189" t="s">
        <v>2</v>
      </c>
      <c r="C26" s="189"/>
      <c r="D26" s="189" t="s">
        <v>87</v>
      </c>
      <c r="E26" s="189"/>
    </row>
    <row r="27" spans="1:11" x14ac:dyDescent="0.3">
      <c r="A27" s="178" t="s">
        <v>849</v>
      </c>
      <c r="B27" s="179">
        <f>AVERAGEIF('Pot Pan Utensil '!A3:A40, "Yes", 'Pot Pan Utensil '!S3:S40)</f>
        <v>0.40606489818317693</v>
      </c>
      <c r="C27" s="179" t="s">
        <v>857</v>
      </c>
      <c r="D27" s="179" t="s">
        <v>870</v>
      </c>
      <c r="E27" s="179" t="s">
        <v>857</v>
      </c>
    </row>
    <row r="28" spans="1:11" x14ac:dyDescent="0.3">
      <c r="A28" s="176" t="s">
        <v>852</v>
      </c>
      <c r="B28" s="177">
        <f xml:space="preserve"> AVERAGEIFS('Single Tank Flight Type'!$H$3:$H$20, 'Single Tank Flight Type'!$C$3:$C$20, "High", 'Single Tank Flight Type'!$L$3:$L$20, "Yes")</f>
        <v>100</v>
      </c>
      <c r="C28" s="177" t="s">
        <v>855</v>
      </c>
      <c r="D28" s="177" t="s">
        <v>870</v>
      </c>
      <c r="E28" s="177" t="s">
        <v>855</v>
      </c>
      <c r="J28" s="7"/>
    </row>
    <row r="29" spans="1:11" x14ac:dyDescent="0.3">
      <c r="A29" s="176" t="s">
        <v>853</v>
      </c>
      <c r="B29" s="177">
        <f xml:space="preserve"> AVERAGEIFS('Multi Tank Flight Type'!$H$3:$H$62, 'Multi Tank Flight Type'!$C$3:$C$62, "High", 'Multi Tank Flight Type'!$L$3:$L$62, "Yes")</f>
        <v>128.75</v>
      </c>
      <c r="C29" s="177" t="s">
        <v>855</v>
      </c>
      <c r="D29" s="177" t="s">
        <v>870</v>
      </c>
      <c r="E29" s="177" t="s">
        <v>855</v>
      </c>
    </row>
    <row r="31" spans="1:11" x14ac:dyDescent="0.3">
      <c r="A31" s="184" t="s">
        <v>890</v>
      </c>
      <c r="B31" s="186" t="s">
        <v>854</v>
      </c>
      <c r="C31" s="187"/>
      <c r="D31" s="187"/>
      <c r="E31" s="188"/>
    </row>
    <row r="32" spans="1:11" x14ac:dyDescent="0.3">
      <c r="A32" s="185"/>
      <c r="B32" s="189" t="s">
        <v>2</v>
      </c>
      <c r="C32" s="189"/>
      <c r="D32" s="189" t="s">
        <v>87</v>
      </c>
      <c r="E32" s="189"/>
    </row>
    <row r="33" spans="1:5" x14ac:dyDescent="0.3">
      <c r="A33" s="178" t="s">
        <v>852</v>
      </c>
      <c r="B33" s="179">
        <f>AVERAGEIFS('Single Tank Flight Type'!K3:K20, 'Single Tank Flight Type'!C3:C20, "High", 'Single Tank Flight Type'!L3:L20, "Yes")</f>
        <v>110.81595833333331</v>
      </c>
      <c r="C33" s="179" t="s">
        <v>855</v>
      </c>
      <c r="D33" s="179" t="s">
        <v>870</v>
      </c>
      <c r="E33" s="179" t="s">
        <v>855</v>
      </c>
    </row>
    <row r="34" spans="1:5" x14ac:dyDescent="0.3">
      <c r="A34" s="178" t="s">
        <v>853</v>
      </c>
      <c r="B34" s="179">
        <f>AVERAGEIFS('Multi Tank Flight Type'!K3:K62, 'Multi Tank Flight Type'!C3:C62, "High", 'Multi Tank Flight Type'!L3:L62, "Yes")</f>
        <v>151.55377777777775</v>
      </c>
      <c r="C34" s="179" t="s">
        <v>855</v>
      </c>
      <c r="D34" s="179" t="s">
        <v>870</v>
      </c>
      <c r="E34" s="179" t="s">
        <v>855</v>
      </c>
    </row>
  </sheetData>
  <mergeCells count="20">
    <mergeCell ref="G15:G16"/>
    <mergeCell ref="H15:K15"/>
    <mergeCell ref="H16:I16"/>
    <mergeCell ref="J16:K16"/>
    <mergeCell ref="A25:A26"/>
    <mergeCell ref="B25:E25"/>
    <mergeCell ref="B26:C26"/>
    <mergeCell ref="D26:E26"/>
    <mergeCell ref="A31:A32"/>
    <mergeCell ref="B31:E31"/>
    <mergeCell ref="B32:C32"/>
    <mergeCell ref="D32:E32"/>
    <mergeCell ref="B5:E5"/>
    <mergeCell ref="B15:E15"/>
    <mergeCell ref="B16:C16"/>
    <mergeCell ref="D16:E16"/>
    <mergeCell ref="A15:A16"/>
    <mergeCell ref="D6:E6"/>
    <mergeCell ref="B6:C6"/>
    <mergeCell ref="A5:A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pane ySplit="2" topLeftCell="A3" activePane="bottomLeft" state="frozen"/>
      <selection pane="bottomLeft" activeCell="I22" sqref="I22"/>
    </sheetView>
  </sheetViews>
  <sheetFormatPr defaultRowHeight="15" x14ac:dyDescent="0.3"/>
  <cols>
    <col min="1" max="1" width="28" style="3" customWidth="1"/>
    <col min="2" max="2" width="10.42578125" style="3" customWidth="1"/>
    <col min="3" max="3" width="9.5703125" style="3" customWidth="1"/>
    <col min="4" max="16384" width="9.140625" style="3"/>
  </cols>
  <sheetData>
    <row r="1" spans="1:5" s="2" customFormat="1" ht="17.25" x14ac:dyDescent="0.35">
      <c r="A1" s="1" t="s">
        <v>875</v>
      </c>
      <c r="B1" s="1"/>
      <c r="C1" s="1"/>
      <c r="D1" s="1"/>
      <c r="E1" s="1"/>
    </row>
    <row r="2" spans="1:5" s="2" customFormat="1" ht="17.25" x14ac:dyDescent="0.35">
      <c r="A2" s="1" t="s">
        <v>876</v>
      </c>
      <c r="B2" s="1"/>
      <c r="C2" s="1"/>
      <c r="D2" s="1"/>
      <c r="E2" s="1"/>
    </row>
    <row r="4" spans="1:5" x14ac:dyDescent="0.3">
      <c r="A4" s="193" t="s">
        <v>865</v>
      </c>
      <c r="B4" s="192" t="s">
        <v>854</v>
      </c>
      <c r="C4" s="192"/>
      <c r="D4" s="192"/>
      <c r="E4" s="192"/>
    </row>
    <row r="5" spans="1:5" x14ac:dyDescent="0.3">
      <c r="A5" s="193"/>
      <c r="B5" s="189" t="s">
        <v>2</v>
      </c>
      <c r="C5" s="189"/>
      <c r="D5" s="189" t="s">
        <v>87</v>
      </c>
      <c r="E5" s="189"/>
    </row>
    <row r="6" spans="1:5" x14ac:dyDescent="0.3">
      <c r="A6" s="4" t="s">
        <v>847</v>
      </c>
      <c r="B6" s="5">
        <v>0.86</v>
      </c>
      <c r="C6" s="5" t="s">
        <v>856</v>
      </c>
      <c r="D6" s="5">
        <v>1.19</v>
      </c>
      <c r="E6" s="5" t="s">
        <v>856</v>
      </c>
    </row>
    <row r="7" spans="1:5" x14ac:dyDescent="0.3">
      <c r="A7" s="4" t="s">
        <v>859</v>
      </c>
      <c r="B7" s="5">
        <v>0.89</v>
      </c>
      <c r="C7" s="5" t="s">
        <v>856</v>
      </c>
      <c r="D7" s="12">
        <v>1.18</v>
      </c>
      <c r="E7" s="5" t="s">
        <v>856</v>
      </c>
    </row>
    <row r="8" spans="1:5" x14ac:dyDescent="0.3">
      <c r="A8" s="4" t="s">
        <v>860</v>
      </c>
      <c r="B8" s="5">
        <v>0.57999999999999996</v>
      </c>
      <c r="C8" s="5" t="s">
        <v>857</v>
      </c>
      <c r="D8" s="5">
        <v>0.57999999999999996</v>
      </c>
      <c r="E8" s="5" t="s">
        <v>857</v>
      </c>
    </row>
    <row r="9" spans="1:5" x14ac:dyDescent="0.3">
      <c r="A9" s="4" t="s">
        <v>861</v>
      </c>
      <c r="B9" s="12">
        <v>0.7</v>
      </c>
      <c r="C9" s="5" t="s">
        <v>856</v>
      </c>
      <c r="D9" s="12">
        <v>0.79</v>
      </c>
      <c r="E9" s="5" t="s">
        <v>856</v>
      </c>
    </row>
    <row r="10" spans="1:5" x14ac:dyDescent="0.3">
      <c r="A10" s="4" t="s">
        <v>862</v>
      </c>
      <c r="B10" s="12">
        <v>0.54</v>
      </c>
      <c r="C10" s="5" t="s">
        <v>856</v>
      </c>
      <c r="D10" s="12">
        <v>0.54</v>
      </c>
      <c r="E10" s="5" t="s">
        <v>856</v>
      </c>
    </row>
    <row r="11" spans="1:5" x14ac:dyDescent="0.3">
      <c r="A11" s="4" t="s">
        <v>852</v>
      </c>
      <c r="B11" s="5" t="s">
        <v>863</v>
      </c>
      <c r="C11" s="5" t="s">
        <v>855</v>
      </c>
      <c r="D11" s="5" t="s">
        <v>863</v>
      </c>
      <c r="E11" s="5" t="s">
        <v>855</v>
      </c>
    </row>
    <row r="12" spans="1:5" x14ac:dyDescent="0.3">
      <c r="A12" s="4" t="s">
        <v>853</v>
      </c>
      <c r="B12" s="5" t="s">
        <v>864</v>
      </c>
      <c r="C12" s="5" t="s">
        <v>855</v>
      </c>
      <c r="D12" s="5" t="s">
        <v>864</v>
      </c>
      <c r="E12" s="5" t="s">
        <v>855</v>
      </c>
    </row>
    <row r="14" spans="1:5" x14ac:dyDescent="0.3">
      <c r="A14" s="193" t="s">
        <v>869</v>
      </c>
      <c r="B14" s="192" t="s">
        <v>854</v>
      </c>
      <c r="C14" s="192"/>
      <c r="D14" s="192"/>
      <c r="E14" s="192"/>
    </row>
    <row r="15" spans="1:5" x14ac:dyDescent="0.3">
      <c r="A15" s="193"/>
      <c r="B15" s="189" t="s">
        <v>2</v>
      </c>
      <c r="C15" s="189"/>
      <c r="D15" s="189" t="s">
        <v>87</v>
      </c>
      <c r="E15" s="189"/>
    </row>
    <row r="16" spans="1:5" x14ac:dyDescent="0.3">
      <c r="A16" s="4" t="s">
        <v>847</v>
      </c>
      <c r="B16" s="5">
        <v>1</v>
      </c>
      <c r="C16" s="5" t="s">
        <v>856</v>
      </c>
      <c r="D16" s="5">
        <v>1.7</v>
      </c>
      <c r="E16" s="5" t="s">
        <v>856</v>
      </c>
    </row>
    <row r="17" spans="1:5" x14ac:dyDescent="0.3">
      <c r="A17" s="4" t="s">
        <v>859</v>
      </c>
      <c r="B17" s="5">
        <v>0.95</v>
      </c>
      <c r="C17" s="5" t="s">
        <v>856</v>
      </c>
      <c r="D17" s="12">
        <v>1.18</v>
      </c>
      <c r="E17" s="5" t="s">
        <v>856</v>
      </c>
    </row>
    <row r="18" spans="1:5" x14ac:dyDescent="0.3">
      <c r="A18" s="4" t="s">
        <v>860</v>
      </c>
      <c r="B18" s="5" t="s">
        <v>772</v>
      </c>
      <c r="C18" s="5" t="s">
        <v>857</v>
      </c>
      <c r="D18" s="5" t="s">
        <v>772</v>
      </c>
      <c r="E18" s="5" t="s">
        <v>857</v>
      </c>
    </row>
    <row r="19" spans="1:5" x14ac:dyDescent="0.3">
      <c r="A19" s="4" t="s">
        <v>861</v>
      </c>
      <c r="B19" s="12">
        <v>0.7</v>
      </c>
      <c r="C19" s="5" t="s">
        <v>856</v>
      </c>
      <c r="D19" s="12">
        <v>0.79</v>
      </c>
      <c r="E19" s="5" t="s">
        <v>856</v>
      </c>
    </row>
    <row r="20" spans="1:5" x14ac:dyDescent="0.3">
      <c r="A20" s="4" t="s">
        <v>862</v>
      </c>
      <c r="B20" s="12">
        <v>0.54</v>
      </c>
      <c r="C20" s="5" t="s">
        <v>856</v>
      </c>
      <c r="D20" s="12">
        <v>0.54</v>
      </c>
      <c r="E20" s="5" t="s">
        <v>856</v>
      </c>
    </row>
    <row r="21" spans="1:5" x14ac:dyDescent="0.3">
      <c r="A21" s="4" t="s">
        <v>852</v>
      </c>
      <c r="B21" s="5" t="s">
        <v>772</v>
      </c>
      <c r="C21" s="5" t="s">
        <v>855</v>
      </c>
      <c r="D21" s="5" t="s">
        <v>772</v>
      </c>
      <c r="E21" s="5" t="s">
        <v>855</v>
      </c>
    </row>
    <row r="22" spans="1:5" x14ac:dyDescent="0.3">
      <c r="A22" s="4" t="s">
        <v>853</v>
      </c>
      <c r="B22" s="5" t="s">
        <v>772</v>
      </c>
      <c r="C22" s="5" t="s">
        <v>855</v>
      </c>
      <c r="D22" s="5" t="s">
        <v>772</v>
      </c>
      <c r="E22" s="5" t="s">
        <v>855</v>
      </c>
    </row>
  </sheetData>
  <mergeCells count="8">
    <mergeCell ref="B4:E4"/>
    <mergeCell ref="B5:C5"/>
    <mergeCell ref="D5:E5"/>
    <mergeCell ref="A4:A5"/>
    <mergeCell ref="A14:A15"/>
    <mergeCell ref="B14:E14"/>
    <mergeCell ref="B15:C15"/>
    <mergeCell ref="D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3"/>
  <sheetViews>
    <sheetView workbookViewId="0">
      <pane ySplit="2" topLeftCell="A3" activePane="bottomLeft" state="frozen"/>
      <selection pane="bottomLeft" activeCell="K64" sqref="K64"/>
    </sheetView>
  </sheetViews>
  <sheetFormatPr defaultRowHeight="15" x14ac:dyDescent="0.3"/>
  <cols>
    <col min="1" max="1" width="14.42578125" style="60" bestFit="1" customWidth="1"/>
    <col min="2" max="2" width="32.42578125" style="60" bestFit="1" customWidth="1"/>
    <col min="3" max="3" width="11.140625" style="60" customWidth="1"/>
    <col min="4" max="4" width="12.85546875" style="60" customWidth="1"/>
    <col min="5" max="5" width="26.85546875" style="60" bestFit="1" customWidth="1"/>
    <col min="6" max="6" width="10.5703125" style="60" customWidth="1"/>
    <col min="7" max="7" width="9.140625" style="60"/>
    <col min="8" max="8" width="6.5703125" style="60" bestFit="1" customWidth="1"/>
    <col min="9" max="9" width="9.5703125" style="60" bestFit="1" customWidth="1"/>
    <col min="10" max="10" width="10.28515625" style="65" customWidth="1"/>
    <col min="11" max="11" width="9.140625" style="60"/>
    <col min="12" max="12" width="10" style="60" customWidth="1"/>
    <col min="13" max="16384" width="9.140625" style="60"/>
  </cols>
  <sheetData>
    <row r="1" spans="1:12" ht="17.25" x14ac:dyDescent="0.35">
      <c r="A1" s="194" t="s">
        <v>877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0" x14ac:dyDescent="0.3">
      <c r="A2" s="14" t="s">
        <v>77</v>
      </c>
      <c r="B2" s="14" t="s">
        <v>78</v>
      </c>
      <c r="C2" s="14" t="s">
        <v>79</v>
      </c>
      <c r="D2" s="14" t="s">
        <v>828</v>
      </c>
      <c r="E2" s="14" t="s">
        <v>80</v>
      </c>
      <c r="F2" s="14" t="s">
        <v>823</v>
      </c>
      <c r="G2" s="14" t="s">
        <v>81</v>
      </c>
      <c r="H2" s="14" t="s">
        <v>82</v>
      </c>
      <c r="I2" s="15" t="s">
        <v>83</v>
      </c>
      <c r="J2" s="16" t="s">
        <v>822</v>
      </c>
      <c r="K2" s="17" t="s">
        <v>693</v>
      </c>
      <c r="L2" s="17" t="s">
        <v>884</v>
      </c>
    </row>
    <row r="3" spans="1:12" s="62" customFormat="1" x14ac:dyDescent="0.3">
      <c r="A3" s="26" t="s">
        <v>0</v>
      </c>
      <c r="B3" s="26" t="s">
        <v>220</v>
      </c>
      <c r="C3" s="27" t="s">
        <v>87</v>
      </c>
      <c r="D3" s="28"/>
      <c r="E3" s="28" t="s">
        <v>686</v>
      </c>
      <c r="F3" s="28">
        <v>30</v>
      </c>
      <c r="G3" s="21">
        <v>2.8</v>
      </c>
      <c r="H3" s="21">
        <v>166</v>
      </c>
      <c r="I3" s="21">
        <v>9</v>
      </c>
      <c r="J3" s="22">
        <f t="shared" ref="J3:J9" si="0">I3*(F3/12)</f>
        <v>22.5</v>
      </c>
      <c r="K3" s="23">
        <f t="shared" ref="K3:K9" si="1">J3*4.96 +17</f>
        <v>128.6</v>
      </c>
      <c r="L3" s="61" t="str">
        <f t="shared" ref="L3" si="2">IF(H3&lt;=K3,"Yes","No")</f>
        <v>No</v>
      </c>
    </row>
    <row r="4" spans="1:12" s="62" customFormat="1" x14ac:dyDescent="0.3">
      <c r="A4" s="26" t="s">
        <v>0</v>
      </c>
      <c r="B4" s="26" t="s">
        <v>220</v>
      </c>
      <c r="C4" s="27" t="s">
        <v>87</v>
      </c>
      <c r="D4" s="27"/>
      <c r="E4" s="27" t="s">
        <v>687</v>
      </c>
      <c r="F4" s="28">
        <v>30</v>
      </c>
      <c r="G4" s="28">
        <v>2.8</v>
      </c>
      <c r="H4" s="28">
        <v>166</v>
      </c>
      <c r="I4" s="28">
        <v>9</v>
      </c>
      <c r="J4" s="22">
        <f t="shared" si="0"/>
        <v>22.5</v>
      </c>
      <c r="K4" s="23">
        <f t="shared" si="1"/>
        <v>128.6</v>
      </c>
      <c r="L4" s="61" t="str">
        <f>IF(H4&lt;=K4,"Yes","No")</f>
        <v>No</v>
      </c>
    </row>
    <row r="5" spans="1:12" s="62" customFormat="1" x14ac:dyDescent="0.3">
      <c r="A5" s="26" t="s">
        <v>0</v>
      </c>
      <c r="B5" s="26" t="s">
        <v>220</v>
      </c>
      <c r="C5" s="27" t="s">
        <v>87</v>
      </c>
      <c r="D5" s="29"/>
      <c r="E5" s="29" t="s">
        <v>688</v>
      </c>
      <c r="F5" s="29">
        <v>30</v>
      </c>
      <c r="G5" s="21">
        <v>2.8</v>
      </c>
      <c r="H5" s="21">
        <v>166</v>
      </c>
      <c r="I5" s="21">
        <v>9</v>
      </c>
      <c r="J5" s="22">
        <f t="shared" si="0"/>
        <v>22.5</v>
      </c>
      <c r="K5" s="23">
        <f t="shared" si="1"/>
        <v>128.6</v>
      </c>
      <c r="L5" s="61" t="str">
        <f t="shared" ref="L5:L62" si="3">IF(H5&lt;=K5,"Yes","No")</f>
        <v>No</v>
      </c>
    </row>
    <row r="6" spans="1:12" s="62" customFormat="1" x14ac:dyDescent="0.3">
      <c r="A6" s="26" t="s">
        <v>0</v>
      </c>
      <c r="B6" s="26" t="s">
        <v>220</v>
      </c>
      <c r="C6" s="27" t="s">
        <v>87</v>
      </c>
      <c r="D6" s="27"/>
      <c r="E6" s="27" t="s">
        <v>689</v>
      </c>
      <c r="F6" s="28">
        <v>30</v>
      </c>
      <c r="G6" s="28">
        <v>2.8</v>
      </c>
      <c r="H6" s="28">
        <v>166</v>
      </c>
      <c r="I6" s="28">
        <v>9</v>
      </c>
      <c r="J6" s="22">
        <f t="shared" si="0"/>
        <v>22.5</v>
      </c>
      <c r="K6" s="23">
        <f t="shared" si="1"/>
        <v>128.6</v>
      </c>
      <c r="L6" s="61" t="str">
        <f t="shared" si="3"/>
        <v>No</v>
      </c>
    </row>
    <row r="7" spans="1:12" s="62" customFormat="1" x14ac:dyDescent="0.3">
      <c r="A7" s="26" t="s">
        <v>0</v>
      </c>
      <c r="B7" s="26" t="s">
        <v>220</v>
      </c>
      <c r="C7" s="27" t="s">
        <v>87</v>
      </c>
      <c r="D7" s="27"/>
      <c r="E7" s="27" t="s">
        <v>690</v>
      </c>
      <c r="F7" s="28">
        <v>30</v>
      </c>
      <c r="G7" s="21">
        <v>2.8</v>
      </c>
      <c r="H7" s="21">
        <v>166</v>
      </c>
      <c r="I7" s="21">
        <v>9</v>
      </c>
      <c r="J7" s="22">
        <f t="shared" si="0"/>
        <v>22.5</v>
      </c>
      <c r="K7" s="23">
        <f t="shared" si="1"/>
        <v>128.6</v>
      </c>
      <c r="L7" s="61" t="str">
        <f t="shared" si="3"/>
        <v>No</v>
      </c>
    </row>
    <row r="8" spans="1:12" s="62" customFormat="1" x14ac:dyDescent="0.3">
      <c r="A8" s="26" t="s">
        <v>0</v>
      </c>
      <c r="B8" s="26" t="s">
        <v>220</v>
      </c>
      <c r="C8" s="27" t="s">
        <v>87</v>
      </c>
      <c r="D8" s="27"/>
      <c r="E8" s="27" t="s">
        <v>691</v>
      </c>
      <c r="F8" s="28">
        <v>30</v>
      </c>
      <c r="G8" s="28">
        <v>2.8</v>
      </c>
      <c r="H8" s="28">
        <v>166</v>
      </c>
      <c r="I8" s="28">
        <v>9</v>
      </c>
      <c r="J8" s="22">
        <f t="shared" si="0"/>
        <v>22.5</v>
      </c>
      <c r="K8" s="23">
        <f t="shared" si="1"/>
        <v>128.6</v>
      </c>
      <c r="L8" s="61" t="str">
        <f t="shared" si="3"/>
        <v>No</v>
      </c>
    </row>
    <row r="9" spans="1:12" s="62" customFormat="1" x14ac:dyDescent="0.3">
      <c r="A9" s="26" t="s">
        <v>0</v>
      </c>
      <c r="B9" s="26" t="s">
        <v>220</v>
      </c>
      <c r="C9" s="27" t="s">
        <v>87</v>
      </c>
      <c r="D9" s="27"/>
      <c r="E9" s="27" t="s">
        <v>692</v>
      </c>
      <c r="F9" s="28">
        <v>30</v>
      </c>
      <c r="G9" s="21">
        <v>2.8</v>
      </c>
      <c r="H9" s="21">
        <v>166</v>
      </c>
      <c r="I9" s="21">
        <v>9</v>
      </c>
      <c r="J9" s="22">
        <f t="shared" si="0"/>
        <v>22.5</v>
      </c>
      <c r="K9" s="23">
        <f t="shared" si="1"/>
        <v>128.6</v>
      </c>
      <c r="L9" s="61" t="str">
        <f t="shared" si="3"/>
        <v>No</v>
      </c>
    </row>
    <row r="10" spans="1:12" s="62" customFormat="1" x14ac:dyDescent="0.3">
      <c r="A10" s="26" t="s">
        <v>0</v>
      </c>
      <c r="B10" s="26" t="s">
        <v>220</v>
      </c>
      <c r="C10" s="27" t="s">
        <v>2</v>
      </c>
      <c r="D10" s="28"/>
      <c r="E10" s="28" t="s">
        <v>694</v>
      </c>
      <c r="F10" s="28">
        <v>20</v>
      </c>
      <c r="G10" s="28">
        <v>4.8</v>
      </c>
      <c r="H10" s="28">
        <v>288</v>
      </c>
      <c r="I10" s="28">
        <v>8.1999999999999993</v>
      </c>
      <c r="J10" s="30">
        <f t="shared" ref="J10:J62" si="4">I10*(F10/12)</f>
        <v>13.666666666666666</v>
      </c>
      <c r="K10" s="22">
        <f t="shared" ref="K10:K62" si="5">J10*4.96 +17</f>
        <v>84.786666666666662</v>
      </c>
      <c r="L10" s="61" t="str">
        <f t="shared" si="3"/>
        <v>No</v>
      </c>
    </row>
    <row r="11" spans="1:12" s="62" customFormat="1" x14ac:dyDescent="0.3">
      <c r="A11" s="26" t="s">
        <v>0</v>
      </c>
      <c r="B11" s="26" t="s">
        <v>220</v>
      </c>
      <c r="C11" s="27" t="s">
        <v>2</v>
      </c>
      <c r="D11" s="29"/>
      <c r="E11" s="29" t="s">
        <v>695</v>
      </c>
      <c r="F11" s="28">
        <v>20</v>
      </c>
      <c r="G11" s="28">
        <v>4.8</v>
      </c>
      <c r="H11" s="28">
        <v>288</v>
      </c>
      <c r="I11" s="28">
        <v>8.1999999999999993</v>
      </c>
      <c r="J11" s="30">
        <f t="shared" si="4"/>
        <v>13.666666666666666</v>
      </c>
      <c r="K11" s="22">
        <f t="shared" si="5"/>
        <v>84.786666666666662</v>
      </c>
      <c r="L11" s="61" t="str">
        <f t="shared" si="3"/>
        <v>No</v>
      </c>
    </row>
    <row r="12" spans="1:12" s="62" customFormat="1" x14ac:dyDescent="0.3">
      <c r="A12" s="26" t="s">
        <v>0</v>
      </c>
      <c r="B12" s="26" t="s">
        <v>220</v>
      </c>
      <c r="C12" s="27" t="s">
        <v>2</v>
      </c>
      <c r="D12" s="29"/>
      <c r="E12" s="29" t="s">
        <v>696</v>
      </c>
      <c r="F12" s="28">
        <v>20</v>
      </c>
      <c r="G12" s="28">
        <v>4.8</v>
      </c>
      <c r="H12" s="28">
        <v>288</v>
      </c>
      <c r="I12" s="28">
        <v>8.1999999999999993</v>
      </c>
      <c r="J12" s="30">
        <f t="shared" si="4"/>
        <v>13.666666666666666</v>
      </c>
      <c r="K12" s="22">
        <f t="shared" si="5"/>
        <v>84.786666666666662</v>
      </c>
      <c r="L12" s="61" t="str">
        <f t="shared" si="3"/>
        <v>No</v>
      </c>
    </row>
    <row r="13" spans="1:12" s="62" customFormat="1" x14ac:dyDescent="0.3">
      <c r="A13" s="26" t="s">
        <v>0</v>
      </c>
      <c r="B13" s="26" t="s">
        <v>220</v>
      </c>
      <c r="C13" s="27" t="s">
        <v>2</v>
      </c>
      <c r="D13" s="20"/>
      <c r="E13" s="21" t="s">
        <v>697</v>
      </c>
      <c r="F13" s="28">
        <v>20</v>
      </c>
      <c r="G13" s="28">
        <v>4.8</v>
      </c>
      <c r="H13" s="28">
        <v>288</v>
      </c>
      <c r="I13" s="28">
        <v>8.1999999999999993</v>
      </c>
      <c r="J13" s="30">
        <f t="shared" si="4"/>
        <v>13.666666666666666</v>
      </c>
      <c r="K13" s="22">
        <f t="shared" si="5"/>
        <v>84.786666666666662</v>
      </c>
      <c r="L13" s="61" t="str">
        <f t="shared" si="3"/>
        <v>No</v>
      </c>
    </row>
    <row r="14" spans="1:12" s="62" customFormat="1" x14ac:dyDescent="0.3">
      <c r="A14" s="26" t="s">
        <v>0</v>
      </c>
      <c r="B14" s="26" t="s">
        <v>220</v>
      </c>
      <c r="C14" s="27" t="s">
        <v>2</v>
      </c>
      <c r="D14" s="20"/>
      <c r="E14" s="21" t="s">
        <v>698</v>
      </c>
      <c r="F14" s="28">
        <v>20</v>
      </c>
      <c r="G14" s="28">
        <v>4.8</v>
      </c>
      <c r="H14" s="28">
        <v>288</v>
      </c>
      <c r="I14" s="28">
        <v>6.6</v>
      </c>
      <c r="J14" s="30">
        <f t="shared" si="4"/>
        <v>11</v>
      </c>
      <c r="K14" s="22">
        <f t="shared" si="5"/>
        <v>71.56</v>
      </c>
      <c r="L14" s="61" t="str">
        <f t="shared" si="3"/>
        <v>No</v>
      </c>
    </row>
    <row r="15" spans="1:12" s="62" customFormat="1" x14ac:dyDescent="0.3">
      <c r="A15" s="26" t="s">
        <v>0</v>
      </c>
      <c r="B15" s="26" t="s">
        <v>220</v>
      </c>
      <c r="C15" s="27" t="s">
        <v>2</v>
      </c>
      <c r="D15" s="20"/>
      <c r="E15" s="21" t="s">
        <v>699</v>
      </c>
      <c r="F15" s="28">
        <v>20</v>
      </c>
      <c r="G15" s="28">
        <v>4.8</v>
      </c>
      <c r="H15" s="28">
        <v>288</v>
      </c>
      <c r="I15" s="28">
        <v>8.1999999999999993</v>
      </c>
      <c r="J15" s="30">
        <f t="shared" si="4"/>
        <v>13.666666666666666</v>
      </c>
      <c r="K15" s="22">
        <f t="shared" si="5"/>
        <v>84.786666666666662</v>
      </c>
      <c r="L15" s="61" t="str">
        <f t="shared" si="3"/>
        <v>No</v>
      </c>
    </row>
    <row r="16" spans="1:12" s="62" customFormat="1" x14ac:dyDescent="0.3">
      <c r="A16" s="26" t="s">
        <v>0</v>
      </c>
      <c r="B16" s="26" t="s">
        <v>220</v>
      </c>
      <c r="C16" s="27" t="s">
        <v>2</v>
      </c>
      <c r="D16" s="20"/>
      <c r="E16" s="21" t="s">
        <v>700</v>
      </c>
      <c r="F16" s="28">
        <v>20</v>
      </c>
      <c r="G16" s="28">
        <v>4.8</v>
      </c>
      <c r="H16" s="28">
        <v>288</v>
      </c>
      <c r="I16" s="28">
        <v>8.1999999999999993</v>
      </c>
      <c r="J16" s="30">
        <f t="shared" si="4"/>
        <v>13.666666666666666</v>
      </c>
      <c r="K16" s="22">
        <f t="shared" si="5"/>
        <v>84.786666666666662</v>
      </c>
      <c r="L16" s="61" t="str">
        <f t="shared" si="3"/>
        <v>No</v>
      </c>
    </row>
    <row r="17" spans="1:12" s="62" customFormat="1" x14ac:dyDescent="0.3">
      <c r="A17" s="26" t="s">
        <v>0</v>
      </c>
      <c r="B17" s="26" t="s">
        <v>220</v>
      </c>
      <c r="C17" s="27" t="s">
        <v>2</v>
      </c>
      <c r="D17" s="20"/>
      <c r="E17" s="21" t="s">
        <v>701</v>
      </c>
      <c r="F17" s="21">
        <v>30</v>
      </c>
      <c r="G17" s="21">
        <v>2.76</v>
      </c>
      <c r="H17" s="21">
        <v>166</v>
      </c>
      <c r="I17" s="21">
        <v>9.1</v>
      </c>
      <c r="J17" s="30">
        <f t="shared" si="4"/>
        <v>22.75</v>
      </c>
      <c r="K17" s="22">
        <f t="shared" si="5"/>
        <v>129.84</v>
      </c>
      <c r="L17" s="61" t="str">
        <f t="shared" si="3"/>
        <v>No</v>
      </c>
    </row>
    <row r="18" spans="1:12" s="62" customFormat="1" x14ac:dyDescent="0.3">
      <c r="A18" s="26" t="s">
        <v>0</v>
      </c>
      <c r="B18" s="26" t="s">
        <v>220</v>
      </c>
      <c r="C18" s="27" t="s">
        <v>2</v>
      </c>
      <c r="D18" s="31"/>
      <c r="E18" s="27" t="s">
        <v>702</v>
      </c>
      <c r="F18" s="21">
        <v>30</v>
      </c>
      <c r="G18" s="21">
        <v>2.76</v>
      </c>
      <c r="H18" s="21">
        <v>166</v>
      </c>
      <c r="I18" s="21">
        <v>9.1</v>
      </c>
      <c r="J18" s="30">
        <f t="shared" si="4"/>
        <v>22.75</v>
      </c>
      <c r="K18" s="22">
        <f t="shared" si="5"/>
        <v>129.84</v>
      </c>
      <c r="L18" s="61" t="str">
        <f t="shared" si="3"/>
        <v>No</v>
      </c>
    </row>
    <row r="19" spans="1:12" s="62" customFormat="1" x14ac:dyDescent="0.3">
      <c r="A19" s="26" t="s">
        <v>0</v>
      </c>
      <c r="B19" s="26" t="s">
        <v>220</v>
      </c>
      <c r="C19" s="27" t="s">
        <v>2</v>
      </c>
      <c r="D19" s="31"/>
      <c r="E19" s="27" t="s">
        <v>703</v>
      </c>
      <c r="F19" s="21">
        <v>30</v>
      </c>
      <c r="G19" s="21">
        <v>2.76</v>
      </c>
      <c r="H19" s="21">
        <v>166</v>
      </c>
      <c r="I19" s="21">
        <v>9.1</v>
      </c>
      <c r="J19" s="30">
        <f t="shared" si="4"/>
        <v>22.75</v>
      </c>
      <c r="K19" s="22">
        <f t="shared" si="5"/>
        <v>129.84</v>
      </c>
      <c r="L19" s="61" t="str">
        <f t="shared" si="3"/>
        <v>No</v>
      </c>
    </row>
    <row r="20" spans="1:12" s="62" customFormat="1" x14ac:dyDescent="0.3">
      <c r="A20" s="26" t="s">
        <v>0</v>
      </c>
      <c r="B20" s="26" t="s">
        <v>220</v>
      </c>
      <c r="C20" s="27" t="s">
        <v>2</v>
      </c>
      <c r="D20" s="31"/>
      <c r="E20" s="27" t="s">
        <v>704</v>
      </c>
      <c r="F20" s="21">
        <v>30</v>
      </c>
      <c r="G20" s="21">
        <v>2.76</v>
      </c>
      <c r="H20" s="21">
        <v>166</v>
      </c>
      <c r="I20" s="21">
        <v>9.1</v>
      </c>
      <c r="J20" s="30">
        <f t="shared" si="4"/>
        <v>22.75</v>
      </c>
      <c r="K20" s="22">
        <f t="shared" si="5"/>
        <v>129.84</v>
      </c>
      <c r="L20" s="61" t="str">
        <f t="shared" si="3"/>
        <v>No</v>
      </c>
    </row>
    <row r="21" spans="1:12" s="62" customFormat="1" x14ac:dyDescent="0.3">
      <c r="A21" s="26" t="s">
        <v>0</v>
      </c>
      <c r="B21" s="26" t="s">
        <v>220</v>
      </c>
      <c r="C21" s="27" t="s">
        <v>2</v>
      </c>
      <c r="D21" s="31"/>
      <c r="E21" s="27" t="s">
        <v>705</v>
      </c>
      <c r="F21" s="21">
        <v>30</v>
      </c>
      <c r="G21" s="21">
        <v>2.76</v>
      </c>
      <c r="H21" s="21">
        <v>166</v>
      </c>
      <c r="I21" s="21">
        <v>9.1</v>
      </c>
      <c r="J21" s="30">
        <f t="shared" si="4"/>
        <v>22.75</v>
      </c>
      <c r="K21" s="22">
        <f t="shared" si="5"/>
        <v>129.84</v>
      </c>
      <c r="L21" s="61" t="str">
        <f t="shared" si="3"/>
        <v>No</v>
      </c>
    </row>
    <row r="22" spans="1:12" s="62" customFormat="1" x14ac:dyDescent="0.3">
      <c r="A22" s="26" t="s">
        <v>0</v>
      </c>
      <c r="B22" s="26" t="s">
        <v>220</v>
      </c>
      <c r="C22" s="27" t="s">
        <v>2</v>
      </c>
      <c r="D22" s="31"/>
      <c r="E22" s="27" t="s">
        <v>706</v>
      </c>
      <c r="F22" s="21">
        <v>30</v>
      </c>
      <c r="G22" s="21">
        <v>2.76</v>
      </c>
      <c r="H22" s="21">
        <v>166</v>
      </c>
      <c r="I22" s="21">
        <v>9.1</v>
      </c>
      <c r="J22" s="30">
        <f t="shared" si="4"/>
        <v>22.75</v>
      </c>
      <c r="K22" s="22">
        <f t="shared" si="5"/>
        <v>129.84</v>
      </c>
      <c r="L22" s="61" t="str">
        <f t="shared" si="3"/>
        <v>No</v>
      </c>
    </row>
    <row r="23" spans="1:12" s="62" customFormat="1" x14ac:dyDescent="0.3">
      <c r="A23" s="26" t="s">
        <v>0</v>
      </c>
      <c r="B23" s="26" t="s">
        <v>220</v>
      </c>
      <c r="C23" s="27" t="s">
        <v>2</v>
      </c>
      <c r="D23" s="31"/>
      <c r="E23" s="27" t="s">
        <v>707</v>
      </c>
      <c r="F23" s="21">
        <v>30</v>
      </c>
      <c r="G23" s="21">
        <v>2.76</v>
      </c>
      <c r="H23" s="21">
        <v>166</v>
      </c>
      <c r="I23" s="21">
        <v>9.1</v>
      </c>
      <c r="J23" s="30">
        <f t="shared" si="4"/>
        <v>22.75</v>
      </c>
      <c r="K23" s="22">
        <f t="shared" si="5"/>
        <v>129.84</v>
      </c>
      <c r="L23" s="61" t="str">
        <f t="shared" si="3"/>
        <v>No</v>
      </c>
    </row>
    <row r="24" spans="1:12" s="62" customFormat="1" x14ac:dyDescent="0.3">
      <c r="A24" s="26" t="s">
        <v>0</v>
      </c>
      <c r="B24" s="32" t="s">
        <v>4</v>
      </c>
      <c r="C24" s="26" t="s">
        <v>2</v>
      </c>
      <c r="D24" s="31"/>
      <c r="E24" s="27" t="s">
        <v>748</v>
      </c>
      <c r="F24" s="27">
        <v>29</v>
      </c>
      <c r="G24" s="27">
        <v>2.2000000000000002</v>
      </c>
      <c r="H24" s="27">
        <v>132</v>
      </c>
      <c r="I24" s="27">
        <v>10.1</v>
      </c>
      <c r="J24" s="22">
        <f t="shared" si="4"/>
        <v>24.408333333333331</v>
      </c>
      <c r="K24" s="22">
        <f t="shared" si="5"/>
        <v>138.06533333333334</v>
      </c>
      <c r="L24" s="61" t="str">
        <f t="shared" si="3"/>
        <v>Yes</v>
      </c>
    </row>
    <row r="25" spans="1:12" s="62" customFormat="1" x14ac:dyDescent="0.3">
      <c r="A25" s="26" t="s">
        <v>0</v>
      </c>
      <c r="B25" s="32" t="s">
        <v>4</v>
      </c>
      <c r="C25" s="26" t="s">
        <v>2</v>
      </c>
      <c r="D25" s="31"/>
      <c r="E25" s="27" t="s">
        <v>749</v>
      </c>
      <c r="F25" s="27">
        <v>29</v>
      </c>
      <c r="G25" s="27">
        <v>2.2000000000000002</v>
      </c>
      <c r="H25" s="27">
        <v>134</v>
      </c>
      <c r="I25" s="27">
        <v>12.4</v>
      </c>
      <c r="J25" s="22">
        <f t="shared" si="4"/>
        <v>29.966666666666665</v>
      </c>
      <c r="K25" s="22">
        <f t="shared" si="5"/>
        <v>165.63466666666665</v>
      </c>
      <c r="L25" s="61" t="str">
        <f t="shared" si="3"/>
        <v>Yes</v>
      </c>
    </row>
    <row r="26" spans="1:12" s="62" customFormat="1" x14ac:dyDescent="0.3">
      <c r="A26" s="26" t="s">
        <v>0</v>
      </c>
      <c r="B26" s="32" t="s">
        <v>4</v>
      </c>
      <c r="C26" s="26" t="s">
        <v>2</v>
      </c>
      <c r="D26" s="31"/>
      <c r="E26" s="27" t="s">
        <v>750</v>
      </c>
      <c r="F26" s="27">
        <v>24</v>
      </c>
      <c r="G26" s="27">
        <v>1.9</v>
      </c>
      <c r="H26" s="27">
        <v>113</v>
      </c>
      <c r="I26" s="27">
        <v>10.1</v>
      </c>
      <c r="J26" s="22">
        <f t="shared" si="4"/>
        <v>20.2</v>
      </c>
      <c r="K26" s="22">
        <f t="shared" si="5"/>
        <v>117.19199999999999</v>
      </c>
      <c r="L26" s="61" t="str">
        <f t="shared" si="3"/>
        <v>Yes</v>
      </c>
    </row>
    <row r="27" spans="1:12" s="62" customFormat="1" x14ac:dyDescent="0.3">
      <c r="A27" s="26" t="s">
        <v>0</v>
      </c>
      <c r="B27" s="32" t="s">
        <v>4</v>
      </c>
      <c r="C27" s="26" t="s">
        <v>2</v>
      </c>
      <c r="D27" s="31"/>
      <c r="E27" s="27" t="s">
        <v>751</v>
      </c>
      <c r="F27" s="27">
        <v>24</v>
      </c>
      <c r="G27" s="27">
        <v>2.4</v>
      </c>
      <c r="H27" s="27">
        <v>141</v>
      </c>
      <c r="I27" s="27">
        <v>12.7</v>
      </c>
      <c r="J27" s="22">
        <f t="shared" si="4"/>
        <v>25.4</v>
      </c>
      <c r="K27" s="22">
        <f t="shared" si="5"/>
        <v>142.98399999999998</v>
      </c>
      <c r="L27" s="61" t="str">
        <f t="shared" si="3"/>
        <v>Yes</v>
      </c>
    </row>
    <row r="28" spans="1:12" s="62" customFormat="1" x14ac:dyDescent="0.3">
      <c r="A28" s="26" t="s">
        <v>0</v>
      </c>
      <c r="B28" s="32" t="s">
        <v>4</v>
      </c>
      <c r="C28" s="26" t="s">
        <v>2</v>
      </c>
      <c r="D28" s="31"/>
      <c r="E28" s="27" t="s">
        <v>752</v>
      </c>
      <c r="F28" s="27">
        <v>29</v>
      </c>
      <c r="G28" s="27">
        <v>2.15</v>
      </c>
      <c r="H28" s="27">
        <v>129</v>
      </c>
      <c r="I28" s="27">
        <v>10.199999999999999</v>
      </c>
      <c r="J28" s="22">
        <f t="shared" si="4"/>
        <v>24.649999999999995</v>
      </c>
      <c r="K28" s="22">
        <f t="shared" si="5"/>
        <v>139.26399999999995</v>
      </c>
      <c r="L28" s="61" t="str">
        <f t="shared" si="3"/>
        <v>Yes</v>
      </c>
    </row>
    <row r="29" spans="1:12" s="62" customFormat="1" x14ac:dyDescent="0.3">
      <c r="A29" s="26" t="s">
        <v>0</v>
      </c>
      <c r="B29" s="32" t="s">
        <v>4</v>
      </c>
      <c r="C29" s="26" t="s">
        <v>2</v>
      </c>
      <c r="D29" s="31"/>
      <c r="E29" s="27" t="s">
        <v>753</v>
      </c>
      <c r="F29" s="27">
        <v>29</v>
      </c>
      <c r="G29" s="27">
        <v>2.6</v>
      </c>
      <c r="H29" s="27">
        <v>158</v>
      </c>
      <c r="I29" s="27">
        <v>12.1</v>
      </c>
      <c r="J29" s="22">
        <f t="shared" si="4"/>
        <v>29.241666666666664</v>
      </c>
      <c r="K29" s="22">
        <f t="shared" si="5"/>
        <v>162.03866666666664</v>
      </c>
      <c r="L29" s="61" t="str">
        <f t="shared" si="3"/>
        <v>Yes</v>
      </c>
    </row>
    <row r="30" spans="1:12" s="62" customFormat="1" x14ac:dyDescent="0.3">
      <c r="A30" s="26" t="s">
        <v>0</v>
      </c>
      <c r="B30" s="32" t="s">
        <v>4</v>
      </c>
      <c r="C30" s="26" t="s">
        <v>2</v>
      </c>
      <c r="D30" s="31"/>
      <c r="E30" s="27" t="s">
        <v>754</v>
      </c>
      <c r="F30" s="27">
        <v>29</v>
      </c>
      <c r="G30" s="27">
        <v>7.1</v>
      </c>
      <c r="H30" s="27">
        <v>426</v>
      </c>
      <c r="I30" s="27">
        <v>6.5</v>
      </c>
      <c r="J30" s="22">
        <f t="shared" si="4"/>
        <v>15.708333333333332</v>
      </c>
      <c r="K30" s="22">
        <f t="shared" si="5"/>
        <v>94.913333333333327</v>
      </c>
      <c r="L30" s="61" t="str">
        <f t="shared" si="3"/>
        <v>No</v>
      </c>
    </row>
    <row r="31" spans="1:12" s="62" customFormat="1" x14ac:dyDescent="0.3">
      <c r="A31" s="26" t="s">
        <v>0</v>
      </c>
      <c r="B31" s="32" t="s">
        <v>4</v>
      </c>
      <c r="C31" s="26" t="s">
        <v>2</v>
      </c>
      <c r="D31" s="31"/>
      <c r="E31" s="27" t="s">
        <v>755</v>
      </c>
      <c r="F31" s="27">
        <v>29</v>
      </c>
      <c r="G31" s="27">
        <v>7.1</v>
      </c>
      <c r="H31" s="27">
        <v>426</v>
      </c>
      <c r="I31" s="27">
        <v>9.5</v>
      </c>
      <c r="J31" s="22">
        <f t="shared" si="4"/>
        <v>22.958333333333332</v>
      </c>
      <c r="K31" s="22">
        <f t="shared" si="5"/>
        <v>130.87333333333333</v>
      </c>
      <c r="L31" s="61" t="str">
        <f t="shared" si="3"/>
        <v>No</v>
      </c>
    </row>
    <row r="32" spans="1:12" s="62" customFormat="1" x14ac:dyDescent="0.3">
      <c r="A32" s="26" t="s">
        <v>0</v>
      </c>
      <c r="B32" s="32" t="s">
        <v>4</v>
      </c>
      <c r="C32" s="26" t="s">
        <v>2</v>
      </c>
      <c r="D32" s="31"/>
      <c r="E32" s="27" t="s">
        <v>760</v>
      </c>
      <c r="F32" s="27">
        <v>24</v>
      </c>
      <c r="G32" s="27">
        <v>5.6</v>
      </c>
      <c r="H32" s="27">
        <v>336</v>
      </c>
      <c r="I32" s="27">
        <v>6.5</v>
      </c>
      <c r="J32" s="22">
        <f t="shared" si="4"/>
        <v>13</v>
      </c>
      <c r="K32" s="22">
        <f t="shared" si="5"/>
        <v>81.48</v>
      </c>
      <c r="L32" s="61" t="str">
        <f t="shared" si="3"/>
        <v>No</v>
      </c>
    </row>
    <row r="33" spans="1:12" s="62" customFormat="1" x14ac:dyDescent="0.3">
      <c r="A33" s="26" t="s">
        <v>0</v>
      </c>
      <c r="B33" s="32" t="s">
        <v>4</v>
      </c>
      <c r="C33" s="26" t="s">
        <v>2</v>
      </c>
      <c r="D33" s="31"/>
      <c r="E33" s="27" t="s">
        <v>761</v>
      </c>
      <c r="F33" s="27">
        <v>24</v>
      </c>
      <c r="G33" s="27">
        <v>5.6</v>
      </c>
      <c r="H33" s="27">
        <v>336</v>
      </c>
      <c r="I33" s="27">
        <v>9.5</v>
      </c>
      <c r="J33" s="22">
        <f t="shared" si="4"/>
        <v>19</v>
      </c>
      <c r="K33" s="22">
        <f t="shared" si="5"/>
        <v>111.24</v>
      </c>
      <c r="L33" s="61" t="str">
        <f t="shared" si="3"/>
        <v>No</v>
      </c>
    </row>
    <row r="34" spans="1:12" s="62" customFormat="1" x14ac:dyDescent="0.3">
      <c r="A34" s="26" t="s">
        <v>0</v>
      </c>
      <c r="B34" s="32" t="s">
        <v>4</v>
      </c>
      <c r="C34" s="26" t="s">
        <v>2</v>
      </c>
      <c r="D34" s="31"/>
      <c r="E34" s="27" t="s">
        <v>756</v>
      </c>
      <c r="F34" s="27">
        <v>29</v>
      </c>
      <c r="G34" s="27">
        <v>3.17</v>
      </c>
      <c r="H34" s="27">
        <v>190</v>
      </c>
      <c r="I34" s="27">
        <v>7.9</v>
      </c>
      <c r="J34" s="22">
        <f t="shared" si="4"/>
        <v>19.091666666666665</v>
      </c>
      <c r="K34" s="22">
        <f t="shared" si="5"/>
        <v>111.69466666666666</v>
      </c>
      <c r="L34" s="61" t="str">
        <f t="shared" si="3"/>
        <v>No</v>
      </c>
    </row>
    <row r="35" spans="1:12" s="62" customFormat="1" x14ac:dyDescent="0.3">
      <c r="A35" s="26" t="s">
        <v>0</v>
      </c>
      <c r="B35" s="32" t="s">
        <v>4</v>
      </c>
      <c r="C35" s="26" t="s">
        <v>2</v>
      </c>
      <c r="D35" s="31"/>
      <c r="E35" s="27" t="s">
        <v>757</v>
      </c>
      <c r="F35" s="27">
        <v>29</v>
      </c>
      <c r="G35" s="27">
        <v>3.75</v>
      </c>
      <c r="H35" s="27">
        <v>225</v>
      </c>
      <c r="I35" s="27">
        <v>11</v>
      </c>
      <c r="J35" s="22">
        <f t="shared" si="4"/>
        <v>26.583333333333332</v>
      </c>
      <c r="K35" s="22">
        <f t="shared" si="5"/>
        <v>148.85333333333332</v>
      </c>
      <c r="L35" s="61" t="str">
        <f t="shared" si="3"/>
        <v>No</v>
      </c>
    </row>
    <row r="36" spans="1:12" s="62" customFormat="1" x14ac:dyDescent="0.3">
      <c r="A36" s="26" t="s">
        <v>0</v>
      </c>
      <c r="B36" s="32" t="s">
        <v>4</v>
      </c>
      <c r="C36" s="26" t="s">
        <v>2</v>
      </c>
      <c r="D36" s="31"/>
      <c r="E36" s="27" t="s">
        <v>758</v>
      </c>
      <c r="F36" s="27">
        <v>58</v>
      </c>
      <c r="G36" s="27">
        <v>14.2</v>
      </c>
      <c r="H36" s="27">
        <v>852</v>
      </c>
      <c r="I36" s="27">
        <v>9.5</v>
      </c>
      <c r="J36" s="22">
        <f t="shared" si="4"/>
        <v>45.916666666666664</v>
      </c>
      <c r="K36" s="22">
        <f t="shared" si="5"/>
        <v>244.74666666666664</v>
      </c>
      <c r="L36" s="61" t="str">
        <f t="shared" si="3"/>
        <v>No</v>
      </c>
    </row>
    <row r="37" spans="1:12" s="62" customFormat="1" x14ac:dyDescent="0.3">
      <c r="A37" s="26" t="s">
        <v>0</v>
      </c>
      <c r="B37" s="32" t="s">
        <v>4</v>
      </c>
      <c r="C37" s="26" t="s">
        <v>2</v>
      </c>
      <c r="D37" s="31"/>
      <c r="E37" s="27" t="s">
        <v>759</v>
      </c>
      <c r="F37" s="27">
        <v>58</v>
      </c>
      <c r="G37" s="27">
        <v>7.7</v>
      </c>
      <c r="H37" s="27">
        <v>460</v>
      </c>
      <c r="I37" s="27">
        <v>10.9</v>
      </c>
      <c r="J37" s="22">
        <f t="shared" si="4"/>
        <v>52.68333333333333</v>
      </c>
      <c r="K37" s="22">
        <f t="shared" si="5"/>
        <v>278.30933333333331</v>
      </c>
      <c r="L37" s="61" t="str">
        <f t="shared" si="3"/>
        <v>No</v>
      </c>
    </row>
    <row r="38" spans="1:12" s="62" customFormat="1" x14ac:dyDescent="0.3">
      <c r="A38" s="26" t="s">
        <v>0</v>
      </c>
      <c r="B38" s="32" t="s">
        <v>367</v>
      </c>
      <c r="C38" s="26" t="s">
        <v>2</v>
      </c>
      <c r="D38" s="31"/>
      <c r="E38" s="27" t="s">
        <v>818</v>
      </c>
      <c r="F38" s="27">
        <v>30.5</v>
      </c>
      <c r="G38" s="27">
        <v>3.5</v>
      </c>
      <c r="H38" s="27">
        <v>210</v>
      </c>
      <c r="I38" s="27">
        <v>10</v>
      </c>
      <c r="J38" s="22">
        <f t="shared" si="4"/>
        <v>25.416666666666664</v>
      </c>
      <c r="K38" s="22">
        <f t="shared" si="5"/>
        <v>143.06666666666666</v>
      </c>
      <c r="L38" s="61" t="str">
        <f t="shared" si="3"/>
        <v>No</v>
      </c>
    </row>
    <row r="39" spans="1:12" s="62" customFormat="1" x14ac:dyDescent="0.3">
      <c r="A39" s="26" t="s">
        <v>0</v>
      </c>
      <c r="B39" s="32" t="s">
        <v>367</v>
      </c>
      <c r="C39" s="26" t="s">
        <v>2</v>
      </c>
      <c r="D39" s="31"/>
      <c r="E39" s="27" t="s">
        <v>818</v>
      </c>
      <c r="F39" s="27">
        <v>30.5</v>
      </c>
      <c r="G39" s="27">
        <v>2.8</v>
      </c>
      <c r="H39" s="27">
        <v>168</v>
      </c>
      <c r="I39" s="27">
        <v>10</v>
      </c>
      <c r="J39" s="22">
        <f t="shared" si="4"/>
        <v>25.416666666666664</v>
      </c>
      <c r="K39" s="22">
        <f t="shared" si="5"/>
        <v>143.06666666666666</v>
      </c>
      <c r="L39" s="61" t="str">
        <f t="shared" si="3"/>
        <v>No</v>
      </c>
    </row>
    <row r="40" spans="1:12" s="62" customFormat="1" x14ac:dyDescent="0.3">
      <c r="A40" s="26" t="s">
        <v>0</v>
      </c>
      <c r="B40" s="32" t="s">
        <v>367</v>
      </c>
      <c r="C40" s="26" t="s">
        <v>2</v>
      </c>
      <c r="D40" s="31"/>
      <c r="E40" s="27" t="s">
        <v>818</v>
      </c>
      <c r="F40" s="27">
        <v>30.5</v>
      </c>
      <c r="G40" s="27">
        <v>2.2000000000000002</v>
      </c>
      <c r="H40" s="27">
        <v>132</v>
      </c>
      <c r="I40" s="27">
        <v>8.5</v>
      </c>
      <c r="J40" s="22">
        <f t="shared" si="4"/>
        <v>21.604166666666664</v>
      </c>
      <c r="K40" s="22">
        <f t="shared" si="5"/>
        <v>124.15666666666665</v>
      </c>
      <c r="L40" s="61" t="str">
        <f t="shared" si="3"/>
        <v>No</v>
      </c>
    </row>
    <row r="41" spans="1:12" s="62" customFormat="1" x14ac:dyDescent="0.3">
      <c r="A41" s="26" t="s">
        <v>0</v>
      </c>
      <c r="B41" s="32" t="s">
        <v>367</v>
      </c>
      <c r="C41" s="26" t="s">
        <v>2</v>
      </c>
      <c r="D41" s="31"/>
      <c r="E41" s="27" t="s">
        <v>819</v>
      </c>
      <c r="F41" s="27">
        <v>30.5</v>
      </c>
      <c r="G41" s="27">
        <v>1.5</v>
      </c>
      <c r="H41" s="27">
        <v>90</v>
      </c>
      <c r="I41" s="27">
        <v>8.5</v>
      </c>
      <c r="J41" s="22">
        <f t="shared" si="4"/>
        <v>21.604166666666664</v>
      </c>
      <c r="K41" s="22">
        <f t="shared" si="5"/>
        <v>124.15666666666665</v>
      </c>
      <c r="L41" s="61" t="str">
        <f t="shared" si="3"/>
        <v>Yes</v>
      </c>
    </row>
    <row r="42" spans="1:12" s="62" customFormat="1" x14ac:dyDescent="0.3">
      <c r="A42" s="26" t="s">
        <v>0</v>
      </c>
      <c r="B42" s="32" t="s">
        <v>367</v>
      </c>
      <c r="C42" s="26" t="s">
        <v>2</v>
      </c>
      <c r="D42" s="31"/>
      <c r="E42" s="27" t="s">
        <v>819</v>
      </c>
      <c r="F42" s="27">
        <v>30.5</v>
      </c>
      <c r="G42" s="27">
        <v>1.5</v>
      </c>
      <c r="H42" s="27">
        <v>90</v>
      </c>
      <c r="I42" s="27">
        <v>8.5</v>
      </c>
      <c r="J42" s="22">
        <f t="shared" si="4"/>
        <v>21.604166666666664</v>
      </c>
      <c r="K42" s="22">
        <f t="shared" si="5"/>
        <v>124.15666666666665</v>
      </c>
      <c r="L42" s="61" t="str">
        <f t="shared" si="3"/>
        <v>Yes</v>
      </c>
    </row>
    <row r="43" spans="1:12" s="62" customFormat="1" x14ac:dyDescent="0.3">
      <c r="A43" s="26" t="s">
        <v>0</v>
      </c>
      <c r="B43" s="32" t="s">
        <v>809</v>
      </c>
      <c r="C43" s="26" t="s">
        <v>2</v>
      </c>
      <c r="D43" s="31"/>
      <c r="E43" s="27" t="s">
        <v>810</v>
      </c>
      <c r="F43" s="27">
        <v>26</v>
      </c>
      <c r="G43" s="27">
        <v>3.8</v>
      </c>
      <c r="H43" s="27">
        <v>228</v>
      </c>
      <c r="I43" s="27">
        <v>7</v>
      </c>
      <c r="J43" s="22">
        <f t="shared" si="4"/>
        <v>15.166666666666666</v>
      </c>
      <c r="K43" s="22">
        <f t="shared" si="5"/>
        <v>92.226666666666659</v>
      </c>
      <c r="L43" s="61" t="str">
        <f t="shared" si="3"/>
        <v>No</v>
      </c>
    </row>
    <row r="44" spans="1:12" s="62" customFormat="1" x14ac:dyDescent="0.3">
      <c r="A44" s="26" t="s">
        <v>0</v>
      </c>
      <c r="B44" s="32" t="s">
        <v>809</v>
      </c>
      <c r="C44" s="26" t="s">
        <v>2</v>
      </c>
      <c r="D44" s="31"/>
      <c r="E44" s="27" t="s">
        <v>811</v>
      </c>
      <c r="F44" s="27">
        <v>26</v>
      </c>
      <c r="G44" s="27">
        <v>2.1</v>
      </c>
      <c r="H44" s="27">
        <v>124</v>
      </c>
      <c r="I44" s="27">
        <v>6.8</v>
      </c>
      <c r="J44" s="22">
        <f t="shared" si="4"/>
        <v>14.733333333333333</v>
      </c>
      <c r="K44" s="22">
        <f t="shared" si="5"/>
        <v>90.077333333333328</v>
      </c>
      <c r="L44" s="61" t="str">
        <f t="shared" si="3"/>
        <v>No</v>
      </c>
    </row>
    <row r="45" spans="1:12" s="62" customFormat="1" x14ac:dyDescent="0.3">
      <c r="A45" s="26" t="s">
        <v>0</v>
      </c>
      <c r="B45" s="32" t="s">
        <v>809</v>
      </c>
      <c r="C45" s="26" t="s">
        <v>2</v>
      </c>
      <c r="D45" s="31"/>
      <c r="E45" s="27" t="s">
        <v>812</v>
      </c>
      <c r="F45" s="27">
        <v>26</v>
      </c>
      <c r="G45" s="27">
        <v>5.0999999999999996</v>
      </c>
      <c r="H45" s="27">
        <v>306</v>
      </c>
      <c r="I45" s="27">
        <v>7.1</v>
      </c>
      <c r="J45" s="22">
        <f t="shared" si="4"/>
        <v>15.383333333333331</v>
      </c>
      <c r="K45" s="22">
        <f t="shared" si="5"/>
        <v>93.301333333333318</v>
      </c>
      <c r="L45" s="61" t="str">
        <f t="shared" si="3"/>
        <v>No</v>
      </c>
    </row>
    <row r="46" spans="1:12" s="62" customFormat="1" x14ac:dyDescent="0.3">
      <c r="A46" s="26" t="s">
        <v>0</v>
      </c>
      <c r="B46" s="32" t="s">
        <v>809</v>
      </c>
      <c r="C46" s="26" t="s">
        <v>2</v>
      </c>
      <c r="D46" s="31"/>
      <c r="E46" s="27" t="s">
        <v>813</v>
      </c>
      <c r="F46" s="27">
        <v>26</v>
      </c>
      <c r="G46" s="27">
        <v>2.1</v>
      </c>
      <c r="H46" s="27">
        <v>124</v>
      </c>
      <c r="I46" s="27">
        <v>11</v>
      </c>
      <c r="J46" s="22">
        <f t="shared" si="4"/>
        <v>23.833333333333332</v>
      </c>
      <c r="K46" s="22">
        <f t="shared" si="5"/>
        <v>135.21333333333331</v>
      </c>
      <c r="L46" s="61" t="str">
        <f t="shared" si="3"/>
        <v>Yes</v>
      </c>
    </row>
    <row r="47" spans="1:12" s="62" customFormat="1" x14ac:dyDescent="0.3">
      <c r="A47" s="26" t="s">
        <v>0</v>
      </c>
      <c r="B47" s="32" t="s">
        <v>809</v>
      </c>
      <c r="C47" s="26" t="s">
        <v>2</v>
      </c>
      <c r="D47" s="31"/>
      <c r="E47" s="27" t="s">
        <v>814</v>
      </c>
      <c r="F47" s="27">
        <v>31</v>
      </c>
      <c r="G47" s="27">
        <v>5.33</v>
      </c>
      <c r="H47" s="27">
        <v>320</v>
      </c>
      <c r="I47" s="27">
        <v>12.3</v>
      </c>
      <c r="J47" s="22">
        <f t="shared" si="4"/>
        <v>31.775000000000002</v>
      </c>
      <c r="K47" s="22">
        <f t="shared" si="5"/>
        <v>174.60400000000001</v>
      </c>
      <c r="L47" s="61" t="str">
        <f t="shared" si="3"/>
        <v>No</v>
      </c>
    </row>
    <row r="48" spans="1:12" s="62" customFormat="1" x14ac:dyDescent="0.3">
      <c r="A48" s="26" t="s">
        <v>0</v>
      </c>
      <c r="B48" s="32" t="s">
        <v>806</v>
      </c>
      <c r="C48" s="26" t="s">
        <v>2</v>
      </c>
      <c r="D48" s="31"/>
      <c r="E48" s="27" t="s">
        <v>805</v>
      </c>
      <c r="F48" s="27">
        <v>29</v>
      </c>
      <c r="G48" s="27">
        <v>2.2999999999999998</v>
      </c>
      <c r="H48" s="27">
        <v>139.19999999999999</v>
      </c>
      <c r="I48" s="27">
        <v>8.6</v>
      </c>
      <c r="J48" s="22">
        <f t="shared" si="4"/>
        <v>20.783333333333331</v>
      </c>
      <c r="K48" s="22">
        <f t="shared" si="5"/>
        <v>120.08533333333332</v>
      </c>
      <c r="L48" s="61" t="str">
        <f t="shared" si="3"/>
        <v>No</v>
      </c>
    </row>
    <row r="49" spans="1:12" s="62" customFormat="1" x14ac:dyDescent="0.3">
      <c r="A49" s="26" t="s">
        <v>0</v>
      </c>
      <c r="B49" s="32" t="s">
        <v>357</v>
      </c>
      <c r="C49" s="26" t="s">
        <v>2</v>
      </c>
      <c r="D49" s="31"/>
      <c r="E49" s="27" t="s">
        <v>795</v>
      </c>
      <c r="F49" s="27">
        <v>23.4</v>
      </c>
      <c r="G49" s="27">
        <v>2.0099999999999998</v>
      </c>
      <c r="H49" s="27">
        <v>121</v>
      </c>
      <c r="I49" s="27">
        <v>10</v>
      </c>
      <c r="J49" s="22">
        <f t="shared" si="4"/>
        <v>19.5</v>
      </c>
      <c r="K49" s="22">
        <f t="shared" si="5"/>
        <v>113.72</v>
      </c>
      <c r="L49" s="61" t="str">
        <f t="shared" si="3"/>
        <v>No</v>
      </c>
    </row>
    <row r="50" spans="1:12" s="62" customFormat="1" x14ac:dyDescent="0.3">
      <c r="A50" s="26" t="s">
        <v>0</v>
      </c>
      <c r="B50" s="32" t="s">
        <v>357</v>
      </c>
      <c r="C50" s="26" t="s">
        <v>2</v>
      </c>
      <c r="D50" s="31"/>
      <c r="E50" s="27" t="s">
        <v>796</v>
      </c>
      <c r="F50" s="27">
        <v>23.4</v>
      </c>
      <c r="G50" s="27">
        <v>2.99</v>
      </c>
      <c r="H50" s="27">
        <v>179</v>
      </c>
      <c r="I50" s="27">
        <v>8.1999999999999993</v>
      </c>
      <c r="J50" s="22">
        <f t="shared" si="4"/>
        <v>15.989999999999998</v>
      </c>
      <c r="K50" s="22">
        <f t="shared" si="5"/>
        <v>96.310399999999987</v>
      </c>
      <c r="L50" s="61" t="str">
        <f t="shared" si="3"/>
        <v>No</v>
      </c>
    </row>
    <row r="51" spans="1:12" s="62" customFormat="1" x14ac:dyDescent="0.3">
      <c r="A51" s="26" t="s">
        <v>0</v>
      </c>
      <c r="B51" s="32" t="s">
        <v>357</v>
      </c>
      <c r="C51" s="26" t="s">
        <v>2</v>
      </c>
      <c r="D51" s="31"/>
      <c r="E51" s="27" t="s">
        <v>797</v>
      </c>
      <c r="F51" s="27">
        <v>23.4</v>
      </c>
      <c r="G51" s="27">
        <v>2.29</v>
      </c>
      <c r="H51" s="27">
        <v>137</v>
      </c>
      <c r="I51" s="27">
        <v>12</v>
      </c>
      <c r="J51" s="22">
        <f t="shared" si="4"/>
        <v>23.4</v>
      </c>
      <c r="K51" s="22">
        <f t="shared" si="5"/>
        <v>133.06399999999999</v>
      </c>
      <c r="L51" s="61" t="str">
        <f t="shared" si="3"/>
        <v>No</v>
      </c>
    </row>
    <row r="52" spans="1:12" s="62" customFormat="1" x14ac:dyDescent="0.3">
      <c r="A52" s="26" t="s">
        <v>0</v>
      </c>
      <c r="B52" s="32" t="s">
        <v>357</v>
      </c>
      <c r="C52" s="26" t="s">
        <v>2</v>
      </c>
      <c r="D52" s="31"/>
      <c r="E52" s="27" t="s">
        <v>798</v>
      </c>
      <c r="F52" s="27">
        <v>23.4</v>
      </c>
      <c r="G52" s="27">
        <v>2.99</v>
      </c>
      <c r="H52" s="27">
        <v>179</v>
      </c>
      <c r="I52" s="27">
        <v>8.1999999999999993</v>
      </c>
      <c r="J52" s="22">
        <f t="shared" si="4"/>
        <v>15.989999999999998</v>
      </c>
      <c r="K52" s="22">
        <f t="shared" si="5"/>
        <v>96.310399999999987</v>
      </c>
      <c r="L52" s="61" t="str">
        <f t="shared" si="3"/>
        <v>No</v>
      </c>
    </row>
    <row r="53" spans="1:12" s="62" customFormat="1" x14ac:dyDescent="0.3">
      <c r="A53" s="26" t="s">
        <v>0</v>
      </c>
      <c r="B53" s="32" t="s">
        <v>357</v>
      </c>
      <c r="C53" s="26" t="s">
        <v>2</v>
      </c>
      <c r="D53" s="31"/>
      <c r="E53" s="27" t="s">
        <v>799</v>
      </c>
      <c r="F53" s="27">
        <v>28.5</v>
      </c>
      <c r="G53" s="27">
        <v>2.64</v>
      </c>
      <c r="H53" s="27">
        <v>159</v>
      </c>
      <c r="I53" s="27">
        <v>12</v>
      </c>
      <c r="J53" s="22">
        <f t="shared" si="4"/>
        <v>28.5</v>
      </c>
      <c r="K53" s="22">
        <f t="shared" si="5"/>
        <v>158.35999999999999</v>
      </c>
      <c r="L53" s="61" t="str">
        <f t="shared" si="3"/>
        <v>No</v>
      </c>
    </row>
    <row r="54" spans="1:12" s="62" customFormat="1" x14ac:dyDescent="0.3">
      <c r="A54" s="26" t="s">
        <v>0</v>
      </c>
      <c r="B54" s="32" t="s">
        <v>357</v>
      </c>
      <c r="C54" s="26" t="s">
        <v>2</v>
      </c>
      <c r="D54" s="31"/>
      <c r="E54" s="27" t="s">
        <v>800</v>
      </c>
      <c r="F54" s="27">
        <v>28.5</v>
      </c>
      <c r="G54" s="27">
        <v>3.08</v>
      </c>
      <c r="H54" s="27">
        <v>185</v>
      </c>
      <c r="I54" s="27">
        <v>14</v>
      </c>
      <c r="J54" s="22">
        <f t="shared" si="4"/>
        <v>33.25</v>
      </c>
      <c r="K54" s="22">
        <f t="shared" si="5"/>
        <v>181.92</v>
      </c>
      <c r="L54" s="61" t="str">
        <f t="shared" si="3"/>
        <v>No</v>
      </c>
    </row>
    <row r="55" spans="1:12" s="62" customFormat="1" x14ac:dyDescent="0.3">
      <c r="A55" s="26" t="s">
        <v>0</v>
      </c>
      <c r="B55" s="32" t="s">
        <v>773</v>
      </c>
      <c r="C55" s="26" t="s">
        <v>2</v>
      </c>
      <c r="D55" s="31"/>
      <c r="E55" s="27" t="s">
        <v>774</v>
      </c>
      <c r="F55" s="63">
        <v>25</v>
      </c>
      <c r="G55" s="27">
        <v>3.8</v>
      </c>
      <c r="H55" s="27">
        <v>228</v>
      </c>
      <c r="I55" s="27">
        <v>17.3</v>
      </c>
      <c r="J55" s="22">
        <f t="shared" si="4"/>
        <v>36.041666666666671</v>
      </c>
      <c r="K55" s="22">
        <f t="shared" si="5"/>
        <v>195.76666666666668</v>
      </c>
      <c r="L55" s="61" t="str">
        <f t="shared" si="3"/>
        <v>No</v>
      </c>
    </row>
    <row r="56" spans="1:12" s="62" customFormat="1" x14ac:dyDescent="0.3">
      <c r="A56" s="26" t="s">
        <v>0</v>
      </c>
      <c r="B56" s="32" t="s">
        <v>773</v>
      </c>
      <c r="C56" s="26" t="s">
        <v>2</v>
      </c>
      <c r="D56" s="31"/>
      <c r="E56" s="27" t="s">
        <v>775</v>
      </c>
      <c r="F56" s="63">
        <v>31</v>
      </c>
      <c r="G56" s="27">
        <v>3.9</v>
      </c>
      <c r="H56" s="27">
        <v>234</v>
      </c>
      <c r="I56" s="27">
        <v>17.3</v>
      </c>
      <c r="J56" s="22">
        <f t="shared" si="4"/>
        <v>44.69166666666667</v>
      </c>
      <c r="K56" s="22">
        <f t="shared" si="5"/>
        <v>238.67066666666668</v>
      </c>
      <c r="L56" s="61" t="str">
        <f t="shared" si="3"/>
        <v>Yes</v>
      </c>
    </row>
    <row r="57" spans="1:12" s="62" customFormat="1" x14ac:dyDescent="0.3">
      <c r="A57" s="26" t="s">
        <v>0</v>
      </c>
      <c r="B57" s="32" t="s">
        <v>773</v>
      </c>
      <c r="C57" s="26" t="s">
        <v>2</v>
      </c>
      <c r="D57" s="31"/>
      <c r="E57" s="27" t="s">
        <v>776</v>
      </c>
      <c r="F57" s="27">
        <v>31</v>
      </c>
      <c r="G57" s="27">
        <v>1.7</v>
      </c>
      <c r="H57" s="27">
        <v>102</v>
      </c>
      <c r="I57" s="27">
        <v>14</v>
      </c>
      <c r="J57" s="22">
        <f t="shared" si="4"/>
        <v>36.166666666666671</v>
      </c>
      <c r="K57" s="22">
        <f t="shared" si="5"/>
        <v>196.38666666666668</v>
      </c>
      <c r="L57" s="61" t="str">
        <f t="shared" si="3"/>
        <v>Yes</v>
      </c>
    </row>
    <row r="58" spans="1:12" s="62" customFormat="1" x14ac:dyDescent="0.3">
      <c r="A58" s="26" t="s">
        <v>0</v>
      </c>
      <c r="B58" s="32" t="s">
        <v>773</v>
      </c>
      <c r="C58" s="26" t="s">
        <v>2</v>
      </c>
      <c r="D58" s="31"/>
      <c r="E58" s="27" t="s">
        <v>777</v>
      </c>
      <c r="F58" s="27">
        <v>31</v>
      </c>
      <c r="G58" s="27">
        <v>3.1</v>
      </c>
      <c r="H58" s="27">
        <v>187</v>
      </c>
      <c r="I58" s="27">
        <v>6.8</v>
      </c>
      <c r="J58" s="22">
        <f t="shared" si="4"/>
        <v>17.566666666666666</v>
      </c>
      <c r="K58" s="22">
        <f t="shared" si="5"/>
        <v>104.13066666666667</v>
      </c>
      <c r="L58" s="61" t="str">
        <f t="shared" si="3"/>
        <v>No</v>
      </c>
    </row>
    <row r="59" spans="1:12" s="62" customFormat="1" x14ac:dyDescent="0.3">
      <c r="A59" s="26" t="s">
        <v>0</v>
      </c>
      <c r="B59" s="32" t="s">
        <v>773</v>
      </c>
      <c r="C59" s="26" t="s">
        <v>2</v>
      </c>
      <c r="D59" s="31"/>
      <c r="E59" s="27" t="s">
        <v>778</v>
      </c>
      <c r="F59" s="27">
        <v>25</v>
      </c>
      <c r="G59" s="27">
        <v>4.5999999999999996</v>
      </c>
      <c r="H59" s="27">
        <v>276</v>
      </c>
      <c r="I59" s="27">
        <v>12</v>
      </c>
      <c r="J59" s="22">
        <f t="shared" si="4"/>
        <v>25</v>
      </c>
      <c r="K59" s="22">
        <f t="shared" si="5"/>
        <v>141</v>
      </c>
      <c r="L59" s="61" t="str">
        <f t="shared" si="3"/>
        <v>No</v>
      </c>
    </row>
    <row r="60" spans="1:12" s="62" customFormat="1" x14ac:dyDescent="0.3">
      <c r="A60" s="26" t="s">
        <v>0</v>
      </c>
      <c r="B60" s="32" t="s">
        <v>773</v>
      </c>
      <c r="C60" s="26" t="s">
        <v>2</v>
      </c>
      <c r="D60" s="31"/>
      <c r="E60" s="27" t="s">
        <v>779</v>
      </c>
      <c r="F60" s="27">
        <v>31</v>
      </c>
      <c r="G60" s="27">
        <v>5.6</v>
      </c>
      <c r="H60" s="27">
        <v>336</v>
      </c>
      <c r="I60" s="27">
        <v>12</v>
      </c>
      <c r="J60" s="22">
        <f t="shared" si="4"/>
        <v>31</v>
      </c>
      <c r="K60" s="22">
        <f t="shared" si="5"/>
        <v>170.76</v>
      </c>
      <c r="L60" s="61" t="str">
        <f t="shared" si="3"/>
        <v>No</v>
      </c>
    </row>
    <row r="61" spans="1:12" s="62" customFormat="1" x14ac:dyDescent="0.3">
      <c r="A61" s="26" t="s">
        <v>0</v>
      </c>
      <c r="B61" s="32" t="s">
        <v>773</v>
      </c>
      <c r="C61" s="26" t="s">
        <v>2</v>
      </c>
      <c r="D61" s="31"/>
      <c r="E61" s="27" t="s">
        <v>780</v>
      </c>
      <c r="F61" s="27">
        <v>31</v>
      </c>
      <c r="G61" s="27">
        <v>1.6</v>
      </c>
      <c r="H61" s="27">
        <v>98</v>
      </c>
      <c r="I61" s="27">
        <v>9.1999999999999993</v>
      </c>
      <c r="J61" s="22">
        <f t="shared" si="4"/>
        <v>23.766666666666666</v>
      </c>
      <c r="K61" s="22">
        <f t="shared" si="5"/>
        <v>134.88266666666667</v>
      </c>
      <c r="L61" s="61" t="str">
        <f t="shared" si="3"/>
        <v>Yes</v>
      </c>
    </row>
    <row r="62" spans="1:12" s="62" customFormat="1" x14ac:dyDescent="0.3">
      <c r="A62" s="26" t="s">
        <v>0</v>
      </c>
      <c r="B62" s="32" t="s">
        <v>773</v>
      </c>
      <c r="C62" s="26" t="s">
        <v>2</v>
      </c>
      <c r="D62" s="31"/>
      <c r="E62" s="27" t="s">
        <v>781</v>
      </c>
      <c r="F62" s="27">
        <v>31</v>
      </c>
      <c r="G62" s="27">
        <v>3.1</v>
      </c>
      <c r="H62" s="27">
        <v>187</v>
      </c>
      <c r="I62" s="27">
        <v>6.8</v>
      </c>
      <c r="J62" s="22">
        <f t="shared" si="4"/>
        <v>17.566666666666666</v>
      </c>
      <c r="K62" s="22">
        <f t="shared" si="5"/>
        <v>104.13066666666667</v>
      </c>
      <c r="L62" s="61" t="str">
        <f t="shared" si="3"/>
        <v>No</v>
      </c>
    </row>
    <row r="63" spans="1:12" x14ac:dyDescent="0.3">
      <c r="A63" s="34"/>
      <c r="B63" s="35"/>
      <c r="C63" s="34"/>
      <c r="D63" s="36"/>
      <c r="E63" s="37"/>
      <c r="F63" s="37"/>
      <c r="G63" s="37"/>
      <c r="H63" s="37"/>
      <c r="I63" s="37"/>
      <c r="J63" s="38"/>
      <c r="K63" s="38">
        <f>AVERAGE(K3:K62)</f>
        <v>131.43622444444446</v>
      </c>
      <c r="L63" s="64"/>
    </row>
    <row r="64" spans="1:12" x14ac:dyDescent="0.3">
      <c r="A64" s="40"/>
      <c r="B64" s="41"/>
      <c r="C64" s="40"/>
      <c r="D64" s="42"/>
      <c r="E64" s="43"/>
      <c r="F64" s="43"/>
      <c r="G64" s="43"/>
      <c r="H64" s="43"/>
      <c r="I64" s="43"/>
      <c r="J64" s="44"/>
      <c r="K64" s="44"/>
    </row>
    <row r="65" spans="1:11" x14ac:dyDescent="0.3">
      <c r="A65" s="40"/>
      <c r="B65" s="41"/>
      <c r="C65" s="40"/>
      <c r="D65" s="42"/>
      <c r="E65" s="43"/>
      <c r="F65" s="43"/>
      <c r="G65" s="43"/>
      <c r="H65" s="43"/>
      <c r="I65" s="43"/>
      <c r="J65" s="44"/>
      <c r="K65" s="44"/>
    </row>
    <row r="66" spans="1:11" x14ac:dyDescent="0.3">
      <c r="A66" s="40"/>
      <c r="B66" s="41"/>
      <c r="C66" s="40"/>
      <c r="D66" s="42"/>
      <c r="E66" s="43"/>
      <c r="F66" s="43"/>
      <c r="G66" s="43"/>
      <c r="H66" s="43"/>
      <c r="I66" s="43"/>
      <c r="J66" s="44"/>
      <c r="K66" s="44"/>
    </row>
    <row r="67" spans="1:11" x14ac:dyDescent="0.3">
      <c r="A67" s="40"/>
      <c r="B67" s="41"/>
      <c r="C67" s="40"/>
      <c r="D67" s="42"/>
      <c r="E67" s="43"/>
      <c r="F67" s="43"/>
      <c r="G67" s="43"/>
      <c r="H67" s="43"/>
      <c r="I67" s="43"/>
      <c r="J67" s="44"/>
      <c r="K67" s="44"/>
    </row>
    <row r="68" spans="1:11" x14ac:dyDescent="0.3">
      <c r="A68" s="45"/>
      <c r="B68" s="41"/>
      <c r="C68" s="40"/>
      <c r="D68" s="42"/>
      <c r="E68" s="43"/>
      <c r="F68" s="43"/>
      <c r="G68" s="43"/>
      <c r="H68" s="43"/>
      <c r="I68" s="43"/>
      <c r="J68" s="44"/>
      <c r="K68" s="44"/>
    </row>
    <row r="69" spans="1:11" x14ac:dyDescent="0.3">
      <c r="A69" s="45"/>
      <c r="B69" s="41"/>
      <c r="C69" s="40"/>
      <c r="D69" s="42"/>
      <c r="E69" s="43"/>
      <c r="F69" s="43"/>
      <c r="G69" s="43"/>
      <c r="H69" s="43"/>
      <c r="I69" s="43"/>
      <c r="J69" s="44"/>
      <c r="K69" s="44"/>
    </row>
    <row r="70" spans="1:11" x14ac:dyDescent="0.3">
      <c r="A70" s="45"/>
      <c r="B70" s="41"/>
      <c r="C70" s="40"/>
      <c r="D70" s="42"/>
      <c r="E70" s="43"/>
      <c r="F70" s="43"/>
      <c r="G70" s="43"/>
      <c r="H70" s="43"/>
      <c r="I70" s="43"/>
      <c r="J70" s="44"/>
      <c r="K70" s="44"/>
    </row>
    <row r="71" spans="1:11" x14ac:dyDescent="0.3">
      <c r="A71" s="45"/>
      <c r="B71" s="41"/>
      <c r="C71" s="40"/>
      <c r="D71" s="42"/>
      <c r="E71" s="43"/>
      <c r="F71" s="43"/>
      <c r="G71" s="43"/>
      <c r="H71" s="43"/>
      <c r="I71" s="43"/>
      <c r="J71" s="44"/>
      <c r="K71" s="44"/>
    </row>
    <row r="72" spans="1:11" x14ac:dyDescent="0.3">
      <c r="A72" s="45"/>
      <c r="B72" s="41"/>
      <c r="C72" s="40"/>
      <c r="D72" s="42"/>
      <c r="E72" s="43"/>
      <c r="F72" s="43"/>
      <c r="G72" s="43"/>
      <c r="H72" s="43"/>
      <c r="I72" s="43"/>
      <c r="J72" s="44"/>
      <c r="K72" s="44"/>
    </row>
    <row r="73" spans="1:11" x14ac:dyDescent="0.3">
      <c r="A73" s="45"/>
      <c r="B73" s="41"/>
      <c r="C73" s="40"/>
      <c r="D73" s="42"/>
      <c r="E73" s="43"/>
      <c r="F73" s="43"/>
      <c r="G73" s="43"/>
      <c r="H73" s="43"/>
      <c r="I73" s="43"/>
      <c r="J73" s="44"/>
      <c r="K73" s="44"/>
    </row>
    <row r="74" spans="1:11" x14ac:dyDescent="0.3">
      <c r="A74" s="40"/>
      <c r="B74" s="41"/>
      <c r="C74" s="40"/>
      <c r="D74" s="42"/>
      <c r="E74" s="43"/>
      <c r="F74" s="43"/>
      <c r="G74" s="43"/>
      <c r="H74" s="43"/>
      <c r="I74" s="43"/>
      <c r="J74" s="44"/>
      <c r="K74" s="44"/>
    </row>
    <row r="75" spans="1:11" x14ac:dyDescent="0.3">
      <c r="A75" s="40"/>
      <c r="B75" s="41"/>
      <c r="C75" s="40"/>
      <c r="D75" s="42"/>
      <c r="E75" s="43"/>
      <c r="F75" s="43"/>
      <c r="G75" s="43"/>
      <c r="H75" s="43"/>
      <c r="I75" s="43"/>
      <c r="J75" s="44"/>
      <c r="K75" s="44"/>
    </row>
    <row r="76" spans="1:11" x14ac:dyDescent="0.3">
      <c r="A76" s="40"/>
      <c r="B76" s="41"/>
      <c r="C76" s="40"/>
      <c r="D76" s="42"/>
      <c r="E76" s="43"/>
      <c r="F76" s="43"/>
      <c r="G76" s="43"/>
      <c r="H76" s="43"/>
      <c r="I76" s="43"/>
      <c r="J76" s="44"/>
      <c r="K76" s="44"/>
    </row>
    <row r="77" spans="1:11" x14ac:dyDescent="0.3">
      <c r="A77" s="46"/>
      <c r="B77" s="47"/>
      <c r="C77" s="46"/>
      <c r="D77" s="48"/>
      <c r="E77" s="49"/>
      <c r="F77" s="49"/>
      <c r="G77" s="49"/>
      <c r="H77" s="49"/>
      <c r="I77" s="49"/>
      <c r="J77" s="50"/>
      <c r="K77" s="51"/>
    </row>
    <row r="78" spans="1:11" x14ac:dyDescent="0.3">
      <c r="A78" s="46"/>
      <c r="B78" s="47"/>
      <c r="C78" s="46"/>
      <c r="D78" s="48"/>
      <c r="E78" s="49"/>
      <c r="F78" s="49"/>
      <c r="G78" s="49"/>
      <c r="H78" s="49"/>
      <c r="I78" s="49"/>
      <c r="J78" s="50"/>
      <c r="K78" s="51"/>
    </row>
    <row r="79" spans="1:11" x14ac:dyDescent="0.3">
      <c r="A79" s="40"/>
      <c r="B79" s="41"/>
      <c r="C79" s="40"/>
      <c r="D79" s="42"/>
      <c r="E79" s="43"/>
      <c r="F79" s="43"/>
      <c r="G79" s="43"/>
      <c r="H79" s="43"/>
      <c r="I79" s="43"/>
      <c r="J79" s="44"/>
      <c r="K79" s="44"/>
    </row>
    <row r="80" spans="1:11" x14ac:dyDescent="0.3">
      <c r="A80" s="40"/>
      <c r="B80" s="41"/>
      <c r="C80" s="40"/>
      <c r="D80" s="42"/>
      <c r="E80" s="43"/>
      <c r="F80" s="43"/>
      <c r="G80" s="43"/>
      <c r="H80" s="43"/>
      <c r="I80" s="43"/>
      <c r="J80" s="44"/>
      <c r="K80" s="44"/>
    </row>
    <row r="81" spans="1:11" x14ac:dyDescent="0.3">
      <c r="A81" s="40"/>
      <c r="B81" s="41"/>
      <c r="C81" s="40"/>
      <c r="D81" s="42"/>
      <c r="E81" s="43"/>
      <c r="F81" s="43"/>
      <c r="G81" s="43"/>
      <c r="H81" s="43"/>
      <c r="I81" s="43"/>
      <c r="J81" s="44"/>
      <c r="K81" s="44"/>
    </row>
    <row r="82" spans="1:11" x14ac:dyDescent="0.3">
      <c r="A82" s="40"/>
      <c r="B82" s="41"/>
      <c r="C82" s="40"/>
      <c r="D82" s="42"/>
      <c r="E82" s="43"/>
      <c r="F82" s="43"/>
      <c r="G82" s="43"/>
      <c r="H82" s="43"/>
      <c r="I82" s="43"/>
      <c r="J82" s="44"/>
      <c r="K82" s="44"/>
    </row>
    <row r="83" spans="1:11" x14ac:dyDescent="0.3">
      <c r="A83" s="46"/>
      <c r="B83" s="46"/>
      <c r="C83" s="49"/>
      <c r="D83" s="52"/>
      <c r="E83" s="53"/>
      <c r="F83" s="53"/>
      <c r="G83" s="53"/>
      <c r="H83" s="53"/>
      <c r="I83" s="53"/>
      <c r="J83" s="54"/>
      <c r="K83" s="51"/>
    </row>
    <row r="84" spans="1:11" x14ac:dyDescent="0.3">
      <c r="A84" s="45"/>
      <c r="B84" s="40"/>
      <c r="C84" s="40"/>
      <c r="D84" s="42"/>
      <c r="E84" s="43"/>
      <c r="F84" s="43"/>
      <c r="G84" s="43"/>
      <c r="H84" s="43"/>
      <c r="I84" s="43"/>
      <c r="J84" s="44"/>
      <c r="K84" s="44"/>
    </row>
    <row r="85" spans="1:11" x14ac:dyDescent="0.3">
      <c r="A85" s="53"/>
      <c r="B85" s="47"/>
      <c r="C85" s="46"/>
      <c r="D85" s="48"/>
      <c r="E85" s="49"/>
      <c r="F85" s="49"/>
      <c r="G85" s="49"/>
      <c r="H85" s="49"/>
      <c r="I85" s="49"/>
      <c r="J85" s="50"/>
      <c r="K85" s="51"/>
    </row>
    <row r="86" spans="1:11" x14ac:dyDescent="0.3">
      <c r="A86" s="53"/>
      <c r="B86" s="47"/>
      <c r="C86" s="46"/>
      <c r="D86" s="48"/>
      <c r="E86" s="49"/>
      <c r="F86" s="49"/>
      <c r="G86" s="49"/>
      <c r="H86" s="49"/>
      <c r="I86" s="49"/>
      <c r="J86" s="50"/>
      <c r="K86" s="51"/>
    </row>
    <row r="87" spans="1:11" x14ac:dyDescent="0.3">
      <c r="A87" s="40"/>
      <c r="B87" s="55"/>
      <c r="C87" s="45"/>
      <c r="D87" s="42"/>
      <c r="E87" s="43"/>
      <c r="F87" s="43"/>
      <c r="G87" s="43"/>
      <c r="H87" s="43"/>
      <c r="I87" s="43"/>
      <c r="J87" s="44"/>
      <c r="K87" s="44"/>
    </row>
    <row r="88" spans="1:11" x14ac:dyDescent="0.3">
      <c r="A88" s="40"/>
      <c r="B88" s="55"/>
      <c r="C88" s="45"/>
      <c r="D88" s="42"/>
      <c r="E88" s="43"/>
      <c r="F88" s="43"/>
      <c r="G88" s="43"/>
      <c r="H88" s="43"/>
      <c r="I88" s="43"/>
      <c r="J88" s="44"/>
      <c r="K88" s="44"/>
    </row>
    <row r="89" spans="1:11" x14ac:dyDescent="0.3">
      <c r="A89" s="40"/>
      <c r="B89" s="43"/>
      <c r="C89" s="45"/>
      <c r="D89" s="42"/>
      <c r="E89" s="43"/>
      <c r="F89" s="43"/>
      <c r="G89" s="43"/>
      <c r="H89" s="43"/>
      <c r="I89" s="43"/>
      <c r="J89" s="44"/>
      <c r="K89" s="44"/>
    </row>
    <row r="90" spans="1:11" x14ac:dyDescent="0.3">
      <c r="A90" s="40"/>
      <c r="B90" s="43"/>
      <c r="C90" s="45"/>
      <c r="D90" s="42"/>
      <c r="E90" s="43"/>
      <c r="F90" s="43"/>
      <c r="G90" s="43"/>
      <c r="H90" s="43"/>
      <c r="I90" s="43"/>
      <c r="J90" s="44"/>
      <c r="K90" s="44"/>
    </row>
    <row r="91" spans="1:11" x14ac:dyDescent="0.3">
      <c r="A91" s="40"/>
      <c r="B91" s="43"/>
      <c r="C91" s="45"/>
      <c r="D91" s="42"/>
      <c r="E91" s="43"/>
      <c r="F91" s="43"/>
      <c r="G91" s="43"/>
      <c r="H91" s="43"/>
      <c r="I91" s="43"/>
      <c r="J91" s="44"/>
      <c r="K91" s="44"/>
    </row>
    <row r="92" spans="1:11" x14ac:dyDescent="0.3">
      <c r="A92" s="40"/>
      <c r="B92" s="43"/>
      <c r="C92" s="45"/>
      <c r="D92" s="42"/>
      <c r="E92" s="43"/>
      <c r="F92" s="43"/>
      <c r="G92" s="43"/>
      <c r="H92" s="43"/>
      <c r="I92" s="43"/>
      <c r="J92" s="44"/>
      <c r="K92" s="44"/>
    </row>
    <row r="93" spans="1:11" x14ac:dyDescent="0.3">
      <c r="A93" s="40"/>
      <c r="B93" s="40"/>
      <c r="C93" s="45"/>
      <c r="D93" s="42"/>
      <c r="E93" s="43"/>
      <c r="F93" s="43"/>
      <c r="G93" s="43"/>
      <c r="H93" s="43"/>
      <c r="I93" s="43"/>
      <c r="J93" s="44"/>
      <c r="K93" s="44"/>
    </row>
    <row r="94" spans="1:11" x14ac:dyDescent="0.3">
      <c r="A94" s="40"/>
      <c r="B94" s="40"/>
      <c r="C94" s="45"/>
      <c r="D94" s="42"/>
      <c r="E94" s="43"/>
      <c r="F94" s="43"/>
      <c r="G94" s="43"/>
      <c r="H94" s="43"/>
      <c r="I94" s="43"/>
      <c r="J94" s="44"/>
      <c r="K94" s="44"/>
    </row>
    <row r="95" spans="1:11" x14ac:dyDescent="0.3">
      <c r="A95" s="46"/>
      <c r="B95" s="46"/>
      <c r="C95" s="53"/>
      <c r="D95" s="48"/>
      <c r="E95" s="49"/>
      <c r="F95" s="49"/>
      <c r="G95" s="49"/>
      <c r="H95" s="49"/>
      <c r="I95" s="49"/>
      <c r="J95" s="50"/>
      <c r="K95" s="50"/>
    </row>
    <row r="96" spans="1:11" x14ac:dyDescent="0.3">
      <c r="A96" s="46"/>
      <c r="B96" s="46"/>
      <c r="C96" s="53"/>
      <c r="D96" s="48"/>
      <c r="E96" s="49"/>
      <c r="F96" s="49"/>
      <c r="G96" s="49"/>
      <c r="H96" s="49"/>
      <c r="I96" s="49"/>
      <c r="J96" s="50"/>
      <c r="K96" s="50"/>
    </row>
    <row r="97" spans="1:11" x14ac:dyDescent="0.3">
      <c r="A97" s="46"/>
      <c r="B97" s="46"/>
      <c r="C97" s="56"/>
      <c r="D97" s="48"/>
      <c r="E97" s="49"/>
      <c r="F97" s="49"/>
      <c r="G97" s="49"/>
      <c r="H97" s="49"/>
      <c r="I97" s="49"/>
      <c r="J97" s="50"/>
      <c r="K97" s="50"/>
    </row>
    <row r="98" spans="1:11" x14ac:dyDescent="0.3">
      <c r="A98" s="46"/>
      <c r="B98" s="46"/>
      <c r="C98" s="56"/>
      <c r="D98" s="48"/>
      <c r="E98" s="49"/>
      <c r="F98" s="49"/>
      <c r="G98" s="49"/>
      <c r="H98" s="49"/>
      <c r="I98" s="49"/>
      <c r="J98" s="50"/>
      <c r="K98" s="50"/>
    </row>
    <row r="99" spans="1:11" x14ac:dyDescent="0.3">
      <c r="A99" s="40"/>
      <c r="B99" s="40"/>
      <c r="C99" s="45"/>
      <c r="D99" s="42"/>
      <c r="E99" s="43"/>
      <c r="F99" s="43"/>
      <c r="G99" s="43"/>
      <c r="H99" s="43"/>
      <c r="I99" s="43"/>
      <c r="J99" s="44"/>
      <c r="K99" s="44"/>
    </row>
    <row r="100" spans="1:11" x14ac:dyDescent="0.3">
      <c r="A100" s="40"/>
      <c r="B100" s="40"/>
      <c r="C100" s="45"/>
      <c r="D100" s="42"/>
      <c r="E100" s="43"/>
      <c r="F100" s="43"/>
      <c r="G100" s="43"/>
      <c r="H100" s="43"/>
      <c r="I100" s="43"/>
      <c r="J100" s="44"/>
      <c r="K100" s="44"/>
    </row>
    <row r="101" spans="1:11" x14ac:dyDescent="0.3">
      <c r="A101" s="40"/>
      <c r="B101" s="40"/>
      <c r="C101" s="45"/>
      <c r="D101" s="42"/>
      <c r="E101" s="43"/>
      <c r="F101" s="43"/>
      <c r="G101" s="43"/>
      <c r="H101" s="43"/>
      <c r="I101" s="43"/>
      <c r="J101" s="44"/>
      <c r="K101" s="44"/>
    </row>
    <row r="102" spans="1:11" x14ac:dyDescent="0.3">
      <c r="A102" s="46"/>
      <c r="B102" s="46"/>
      <c r="C102" s="53"/>
      <c r="D102" s="48"/>
      <c r="E102" s="49"/>
      <c r="F102" s="49"/>
      <c r="G102" s="49"/>
      <c r="H102" s="49"/>
      <c r="I102" s="49"/>
      <c r="J102" s="50"/>
      <c r="K102" s="50"/>
    </row>
    <row r="103" spans="1:11" x14ac:dyDescent="0.3">
      <c r="A103" s="40"/>
      <c r="B103" s="40"/>
      <c r="C103" s="45"/>
      <c r="D103" s="42"/>
      <c r="E103" s="43"/>
      <c r="F103" s="43"/>
      <c r="G103" s="43"/>
      <c r="H103" s="43"/>
      <c r="I103" s="43"/>
      <c r="J103" s="44"/>
      <c r="K103" s="44"/>
    </row>
    <row r="104" spans="1:11" x14ac:dyDescent="0.3">
      <c r="A104" s="40"/>
      <c r="B104" s="40"/>
      <c r="C104" s="45"/>
      <c r="D104" s="42"/>
      <c r="E104" s="43"/>
      <c r="F104" s="43"/>
      <c r="G104" s="43"/>
      <c r="H104" s="43"/>
      <c r="I104" s="43"/>
      <c r="J104" s="44"/>
      <c r="K104" s="44"/>
    </row>
    <row r="105" spans="1:11" x14ac:dyDescent="0.3">
      <c r="A105" s="46"/>
      <c r="B105" s="46"/>
      <c r="C105" s="53"/>
      <c r="D105" s="48"/>
      <c r="E105" s="49"/>
      <c r="F105" s="49"/>
      <c r="G105" s="49"/>
      <c r="H105" s="49"/>
      <c r="I105" s="49"/>
      <c r="J105" s="50"/>
      <c r="K105" s="50"/>
    </row>
    <row r="106" spans="1:11" x14ac:dyDescent="0.3">
      <c r="A106" s="46"/>
      <c r="B106" s="46"/>
      <c r="C106" s="53"/>
      <c r="D106" s="48"/>
      <c r="E106" s="49"/>
      <c r="F106" s="49"/>
      <c r="G106" s="49"/>
      <c r="H106" s="49"/>
      <c r="I106" s="49"/>
      <c r="J106" s="50"/>
      <c r="K106" s="50"/>
    </row>
    <row r="107" spans="1:11" x14ac:dyDescent="0.3">
      <c r="A107" s="46"/>
      <c r="B107" s="46"/>
      <c r="C107" s="53"/>
      <c r="D107" s="48"/>
      <c r="E107" s="49"/>
      <c r="F107" s="49"/>
      <c r="G107" s="49"/>
      <c r="H107" s="49"/>
      <c r="I107" s="49"/>
      <c r="J107" s="50"/>
      <c r="K107" s="50"/>
    </row>
    <row r="108" spans="1:11" x14ac:dyDescent="0.3">
      <c r="A108" s="46"/>
      <c r="B108" s="46"/>
      <c r="C108" s="53"/>
      <c r="D108" s="48"/>
      <c r="E108" s="49"/>
      <c r="F108" s="49"/>
      <c r="G108" s="49"/>
      <c r="H108" s="49"/>
      <c r="I108" s="49"/>
      <c r="J108" s="50"/>
      <c r="K108" s="50"/>
    </row>
    <row r="109" spans="1:11" x14ac:dyDescent="0.3">
      <c r="A109" s="40"/>
      <c r="B109" s="40"/>
      <c r="C109" s="42"/>
      <c r="D109" s="42"/>
      <c r="E109" s="42"/>
      <c r="F109" s="42"/>
      <c r="G109" s="42"/>
      <c r="H109" s="42"/>
      <c r="I109" s="42"/>
      <c r="J109" s="57"/>
      <c r="K109" s="44"/>
    </row>
    <row r="110" spans="1:11" x14ac:dyDescent="0.3">
      <c r="A110" s="40"/>
      <c r="B110" s="40"/>
      <c r="C110" s="45"/>
      <c r="D110" s="42"/>
      <c r="E110" s="43"/>
      <c r="F110" s="43"/>
      <c r="G110" s="43"/>
      <c r="H110" s="43"/>
      <c r="I110" s="43"/>
      <c r="J110" s="44"/>
      <c r="K110" s="44"/>
    </row>
    <row r="111" spans="1:11" x14ac:dyDescent="0.3">
      <c r="A111" s="40"/>
      <c r="B111" s="40"/>
      <c r="C111" s="45"/>
      <c r="D111" s="42"/>
      <c r="E111" s="43"/>
      <c r="F111" s="43"/>
      <c r="G111" s="43"/>
      <c r="H111" s="43"/>
      <c r="I111" s="43"/>
      <c r="J111" s="44"/>
      <c r="K111" s="44"/>
    </row>
    <row r="112" spans="1:11" x14ac:dyDescent="0.3">
      <c r="A112" s="40"/>
      <c r="B112" s="40"/>
      <c r="C112" s="45"/>
      <c r="D112" s="42"/>
      <c r="E112" s="43"/>
      <c r="F112" s="43"/>
      <c r="G112" s="43"/>
      <c r="H112" s="43"/>
      <c r="I112" s="43"/>
      <c r="J112" s="44"/>
      <c r="K112" s="44"/>
    </row>
    <row r="113" spans="1:11" x14ac:dyDescent="0.3">
      <c r="A113" s="40"/>
      <c r="B113" s="40"/>
      <c r="C113" s="45"/>
      <c r="D113" s="42"/>
      <c r="E113" s="43"/>
      <c r="F113" s="43"/>
      <c r="G113" s="43"/>
      <c r="H113" s="43"/>
      <c r="I113" s="43"/>
      <c r="J113" s="44"/>
      <c r="K113" s="44"/>
    </row>
    <row r="114" spans="1:11" x14ac:dyDescent="0.3">
      <c r="A114" s="40"/>
      <c r="B114" s="40"/>
      <c r="C114" s="45"/>
      <c r="D114" s="42"/>
      <c r="E114" s="43"/>
      <c r="F114" s="43"/>
      <c r="G114" s="43"/>
      <c r="H114" s="43"/>
      <c r="I114" s="43"/>
      <c r="J114" s="44"/>
      <c r="K114" s="44"/>
    </row>
    <row r="115" spans="1:11" x14ac:dyDescent="0.3">
      <c r="A115" s="40"/>
      <c r="B115" s="40"/>
      <c r="C115" s="42"/>
      <c r="D115" s="42"/>
      <c r="E115" s="42"/>
      <c r="F115" s="42"/>
      <c r="G115" s="42"/>
      <c r="H115" s="42"/>
      <c r="I115" s="42"/>
      <c r="J115" s="57"/>
      <c r="K115" s="44"/>
    </row>
    <row r="116" spans="1:11" x14ac:dyDescent="0.3">
      <c r="A116" s="40"/>
      <c r="B116" s="40"/>
      <c r="C116" s="45"/>
      <c r="D116" s="42"/>
      <c r="E116" s="43"/>
      <c r="F116" s="43"/>
      <c r="G116" s="43"/>
      <c r="H116" s="43"/>
      <c r="I116" s="43"/>
      <c r="J116" s="44"/>
      <c r="K116" s="44"/>
    </row>
    <row r="117" spans="1:11" x14ac:dyDescent="0.3">
      <c r="A117" s="40"/>
      <c r="B117" s="40"/>
      <c r="C117" s="45"/>
      <c r="D117" s="42"/>
      <c r="E117" s="43"/>
      <c r="F117" s="43"/>
      <c r="G117" s="43"/>
      <c r="H117" s="43"/>
      <c r="I117" s="43"/>
      <c r="J117" s="44"/>
      <c r="K117" s="44"/>
    </row>
    <row r="118" spans="1:11" x14ac:dyDescent="0.3">
      <c r="A118" s="40"/>
      <c r="B118" s="40"/>
      <c r="C118" s="45"/>
      <c r="D118" s="42"/>
      <c r="E118" s="43"/>
      <c r="F118" s="43"/>
      <c r="G118" s="43"/>
      <c r="H118" s="43"/>
      <c r="I118" s="43"/>
      <c r="J118" s="44"/>
      <c r="K118" s="44"/>
    </row>
    <row r="119" spans="1:11" x14ac:dyDescent="0.3">
      <c r="A119" s="40"/>
      <c r="B119" s="40"/>
      <c r="C119" s="45"/>
      <c r="D119" s="42"/>
      <c r="E119" s="43"/>
      <c r="F119" s="43"/>
      <c r="G119" s="43"/>
      <c r="H119" s="43"/>
      <c r="I119" s="43"/>
      <c r="J119" s="44"/>
      <c r="K119" s="44"/>
    </row>
    <row r="120" spans="1:11" x14ac:dyDescent="0.3">
      <c r="A120" s="40"/>
      <c r="B120" s="40"/>
      <c r="C120" s="45"/>
      <c r="D120" s="42"/>
      <c r="E120" s="43"/>
      <c r="F120" s="43"/>
      <c r="G120" s="43"/>
      <c r="H120" s="43"/>
      <c r="I120" s="43"/>
      <c r="J120" s="44"/>
      <c r="K120" s="44"/>
    </row>
    <row r="121" spans="1:11" x14ac:dyDescent="0.3">
      <c r="A121" s="40"/>
      <c r="B121" s="40"/>
      <c r="C121" s="42"/>
      <c r="D121" s="42"/>
      <c r="E121" s="42"/>
      <c r="F121" s="42"/>
      <c r="G121" s="42"/>
      <c r="H121" s="42"/>
      <c r="I121" s="42"/>
      <c r="J121" s="57"/>
      <c r="K121" s="44"/>
    </row>
    <row r="122" spans="1:11" x14ac:dyDescent="0.3">
      <c r="A122" s="46"/>
      <c r="B122" s="46"/>
      <c r="C122" s="53"/>
      <c r="D122" s="48"/>
      <c r="E122" s="49"/>
      <c r="F122" s="49"/>
      <c r="G122" s="49"/>
      <c r="H122" s="49"/>
      <c r="I122" s="49"/>
      <c r="J122" s="50"/>
      <c r="K122" s="50"/>
    </row>
    <row r="123" spans="1:11" x14ac:dyDescent="0.3">
      <c r="A123" s="46"/>
      <c r="B123" s="46"/>
      <c r="C123" s="53"/>
      <c r="D123" s="58"/>
      <c r="E123" s="49"/>
      <c r="F123" s="49"/>
      <c r="G123" s="49"/>
      <c r="H123" s="49"/>
      <c r="I123" s="49"/>
      <c r="J123" s="50"/>
      <c r="K123" s="50"/>
    </row>
  </sheetData>
  <mergeCells count="1"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7"/>
  <sheetViews>
    <sheetView workbookViewId="0">
      <pane ySplit="2" topLeftCell="A3" activePane="bottomLeft" state="frozen"/>
      <selection pane="bottomLeft" activeCell="J5" sqref="J5"/>
    </sheetView>
  </sheetViews>
  <sheetFormatPr defaultRowHeight="16.5" x14ac:dyDescent="0.3"/>
  <cols>
    <col min="1" max="1" width="14.42578125" style="13" bestFit="1" customWidth="1"/>
    <col min="2" max="2" width="32.42578125" style="13" bestFit="1" customWidth="1"/>
    <col min="3" max="3" width="9.7109375" style="13" customWidth="1"/>
    <col min="4" max="4" width="13.7109375" style="13" customWidth="1"/>
    <col min="5" max="5" width="26.85546875" style="13" bestFit="1" customWidth="1"/>
    <col min="6" max="6" width="10.28515625" style="13" customWidth="1"/>
    <col min="7" max="7" width="9.140625" style="13"/>
    <col min="8" max="8" width="6.5703125" style="13" bestFit="1" customWidth="1"/>
    <col min="9" max="9" width="9.5703125" style="13" bestFit="1" customWidth="1"/>
    <col min="10" max="10" width="10.42578125" style="59" customWidth="1"/>
    <col min="11" max="11" width="9.140625" style="13"/>
    <col min="12" max="12" width="10.28515625" style="13" customWidth="1"/>
    <col min="13" max="16384" width="9.140625" style="13"/>
  </cols>
  <sheetData>
    <row r="1" spans="1:12" ht="17.25" x14ac:dyDescent="0.35">
      <c r="A1" s="194" t="s">
        <v>878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0" x14ac:dyDescent="0.3">
      <c r="A2" s="14" t="s">
        <v>77</v>
      </c>
      <c r="B2" s="14" t="s">
        <v>78</v>
      </c>
      <c r="C2" s="14" t="s">
        <v>79</v>
      </c>
      <c r="D2" s="14" t="s">
        <v>828</v>
      </c>
      <c r="E2" s="14" t="s">
        <v>80</v>
      </c>
      <c r="F2" s="14" t="s">
        <v>685</v>
      </c>
      <c r="G2" s="14" t="s">
        <v>81</v>
      </c>
      <c r="H2" s="14" t="s">
        <v>82</v>
      </c>
      <c r="I2" s="15" t="s">
        <v>83</v>
      </c>
      <c r="J2" s="16" t="s">
        <v>822</v>
      </c>
      <c r="K2" s="17" t="s">
        <v>693</v>
      </c>
      <c r="L2" s="17" t="s">
        <v>884</v>
      </c>
    </row>
    <row r="3" spans="1:12" s="25" customFormat="1" x14ac:dyDescent="0.3">
      <c r="A3" s="18" t="s">
        <v>0</v>
      </c>
      <c r="B3" s="19" t="s">
        <v>220</v>
      </c>
      <c r="C3" s="18" t="s">
        <v>2</v>
      </c>
      <c r="D3" s="28"/>
      <c r="E3" s="27" t="s">
        <v>730</v>
      </c>
      <c r="F3" s="21">
        <v>20</v>
      </c>
      <c r="G3" s="21">
        <v>4.7</v>
      </c>
      <c r="H3" s="21">
        <v>282</v>
      </c>
      <c r="I3" s="21">
        <v>4.5999999999999996</v>
      </c>
      <c r="J3" s="22">
        <f t="shared" ref="J3:J19" si="0">I3*(F3/12)</f>
        <v>7.6666666666666661</v>
      </c>
      <c r="K3" s="23">
        <f t="shared" ref="K3:K19" si="1">J3*2.975 + 55</f>
        <v>77.808333333333337</v>
      </c>
      <c r="L3" s="24" t="str">
        <f t="shared" ref="L3:L20" si="2">IF(H3&lt;=K3,"Yes","No")</f>
        <v>No</v>
      </c>
    </row>
    <row r="4" spans="1:12" s="25" customFormat="1" x14ac:dyDescent="0.3">
      <c r="A4" s="18" t="s">
        <v>0</v>
      </c>
      <c r="B4" s="19" t="s">
        <v>220</v>
      </c>
      <c r="C4" s="18" t="s">
        <v>2</v>
      </c>
      <c r="D4" s="28"/>
      <c r="E4" s="28" t="s">
        <v>731</v>
      </c>
      <c r="F4" s="21">
        <v>20</v>
      </c>
      <c r="G4" s="21">
        <v>4.7</v>
      </c>
      <c r="H4" s="21">
        <v>282</v>
      </c>
      <c r="I4" s="21">
        <v>4.5999999999999996</v>
      </c>
      <c r="J4" s="22">
        <f t="shared" si="0"/>
        <v>7.6666666666666661</v>
      </c>
      <c r="K4" s="23">
        <f t="shared" si="1"/>
        <v>77.808333333333337</v>
      </c>
      <c r="L4" s="24" t="str">
        <f t="shared" si="2"/>
        <v>No</v>
      </c>
    </row>
    <row r="5" spans="1:12" s="25" customFormat="1" x14ac:dyDescent="0.3">
      <c r="A5" s="18" t="s">
        <v>0</v>
      </c>
      <c r="B5" s="19" t="s">
        <v>220</v>
      </c>
      <c r="C5" s="18" t="s">
        <v>2</v>
      </c>
      <c r="D5" s="27"/>
      <c r="E5" s="27" t="s">
        <v>732</v>
      </c>
      <c r="F5" s="21">
        <v>20</v>
      </c>
      <c r="G5" s="21">
        <v>4.7</v>
      </c>
      <c r="H5" s="21">
        <v>282</v>
      </c>
      <c r="I5" s="21">
        <v>4.5999999999999996</v>
      </c>
      <c r="J5" s="22">
        <f t="shared" si="0"/>
        <v>7.6666666666666661</v>
      </c>
      <c r="K5" s="23">
        <f t="shared" si="1"/>
        <v>77.808333333333337</v>
      </c>
      <c r="L5" s="24" t="str">
        <f t="shared" si="2"/>
        <v>No</v>
      </c>
    </row>
    <row r="6" spans="1:12" s="25" customFormat="1" x14ac:dyDescent="0.3">
      <c r="A6" s="18" t="s">
        <v>0</v>
      </c>
      <c r="B6" s="19" t="s">
        <v>220</v>
      </c>
      <c r="C6" s="18" t="s">
        <v>2</v>
      </c>
      <c r="D6" s="29"/>
      <c r="E6" s="29" t="s">
        <v>734</v>
      </c>
      <c r="F6" s="21">
        <v>20</v>
      </c>
      <c r="G6" s="21">
        <v>4.7</v>
      </c>
      <c r="H6" s="21">
        <v>282</v>
      </c>
      <c r="I6" s="21">
        <v>4.5999999999999996</v>
      </c>
      <c r="J6" s="22">
        <f t="shared" si="0"/>
        <v>7.6666666666666661</v>
      </c>
      <c r="K6" s="23">
        <f t="shared" si="1"/>
        <v>77.808333333333337</v>
      </c>
      <c r="L6" s="24" t="str">
        <f t="shared" si="2"/>
        <v>No</v>
      </c>
    </row>
    <row r="7" spans="1:12" s="25" customFormat="1" x14ac:dyDescent="0.3">
      <c r="A7" s="18" t="s">
        <v>0</v>
      </c>
      <c r="B7" s="19" t="s">
        <v>220</v>
      </c>
      <c r="C7" s="18" t="s">
        <v>2</v>
      </c>
      <c r="D7" s="27"/>
      <c r="E7" s="27" t="s">
        <v>733</v>
      </c>
      <c r="F7" s="21">
        <v>20</v>
      </c>
      <c r="G7" s="21">
        <v>4.7</v>
      </c>
      <c r="H7" s="21">
        <v>282</v>
      </c>
      <c r="I7" s="21">
        <v>4.5999999999999996</v>
      </c>
      <c r="J7" s="22">
        <f t="shared" si="0"/>
        <v>7.6666666666666661</v>
      </c>
      <c r="K7" s="23">
        <f t="shared" si="1"/>
        <v>77.808333333333337</v>
      </c>
      <c r="L7" s="24" t="str">
        <f t="shared" si="2"/>
        <v>No</v>
      </c>
    </row>
    <row r="8" spans="1:12" s="25" customFormat="1" x14ac:dyDescent="0.3">
      <c r="A8" s="18" t="s">
        <v>0</v>
      </c>
      <c r="B8" s="26" t="s">
        <v>4</v>
      </c>
      <c r="C8" s="27" t="s">
        <v>2</v>
      </c>
      <c r="D8" s="27"/>
      <c r="E8" s="27" t="s">
        <v>763</v>
      </c>
      <c r="F8" s="28">
        <v>29</v>
      </c>
      <c r="G8" s="28">
        <v>1.87</v>
      </c>
      <c r="H8" s="28">
        <v>112</v>
      </c>
      <c r="I8" s="28">
        <v>8.3000000000000007</v>
      </c>
      <c r="J8" s="30">
        <f t="shared" si="0"/>
        <v>20.058333333333334</v>
      </c>
      <c r="K8" s="22">
        <f t="shared" si="1"/>
        <v>114.67354166666667</v>
      </c>
      <c r="L8" s="24" t="str">
        <f t="shared" si="2"/>
        <v>Yes</v>
      </c>
    </row>
    <row r="9" spans="1:12" s="25" customFormat="1" x14ac:dyDescent="0.3">
      <c r="A9" s="18" t="s">
        <v>0</v>
      </c>
      <c r="B9" s="26" t="s">
        <v>4</v>
      </c>
      <c r="C9" s="27" t="s">
        <v>2</v>
      </c>
      <c r="D9" s="27"/>
      <c r="E9" s="27" t="s">
        <v>764</v>
      </c>
      <c r="F9" s="28">
        <v>24</v>
      </c>
      <c r="G9" s="28">
        <v>1.91</v>
      </c>
      <c r="H9" s="28">
        <v>115</v>
      </c>
      <c r="I9" s="28">
        <v>8</v>
      </c>
      <c r="J9" s="30">
        <f t="shared" si="0"/>
        <v>16</v>
      </c>
      <c r="K9" s="22">
        <f t="shared" si="1"/>
        <v>102.6</v>
      </c>
      <c r="L9" s="24" t="str">
        <f t="shared" si="2"/>
        <v>No</v>
      </c>
    </row>
    <row r="10" spans="1:12" s="25" customFormat="1" x14ac:dyDescent="0.3">
      <c r="A10" s="18" t="s">
        <v>0</v>
      </c>
      <c r="B10" s="26" t="s">
        <v>4</v>
      </c>
      <c r="C10" s="27" t="s">
        <v>2</v>
      </c>
      <c r="D10" s="27"/>
      <c r="E10" s="27" t="s">
        <v>765</v>
      </c>
      <c r="F10" s="28">
        <v>29</v>
      </c>
      <c r="G10" s="28">
        <v>1.95</v>
      </c>
      <c r="H10" s="28">
        <v>117</v>
      </c>
      <c r="I10" s="28">
        <v>8.1999999999999993</v>
      </c>
      <c r="J10" s="30">
        <f t="shared" si="0"/>
        <v>19.816666666666663</v>
      </c>
      <c r="K10" s="22">
        <f t="shared" si="1"/>
        <v>113.95458333333332</v>
      </c>
      <c r="L10" s="24" t="str">
        <f t="shared" si="2"/>
        <v>No</v>
      </c>
    </row>
    <row r="11" spans="1:12" s="25" customFormat="1" x14ac:dyDescent="0.3">
      <c r="A11" s="18" t="s">
        <v>0</v>
      </c>
      <c r="B11" s="26" t="s">
        <v>4</v>
      </c>
      <c r="C11" s="27" t="s">
        <v>2</v>
      </c>
      <c r="D11" s="28"/>
      <c r="E11" s="27" t="s">
        <v>766</v>
      </c>
      <c r="F11" s="28">
        <v>24</v>
      </c>
      <c r="G11" s="28">
        <v>5.6</v>
      </c>
      <c r="H11" s="28">
        <v>336</v>
      </c>
      <c r="I11" s="28">
        <v>6.9</v>
      </c>
      <c r="J11" s="30">
        <f t="shared" si="0"/>
        <v>13.8</v>
      </c>
      <c r="K11" s="22">
        <f t="shared" si="1"/>
        <v>96.055000000000007</v>
      </c>
      <c r="L11" s="24" t="str">
        <f t="shared" si="2"/>
        <v>No</v>
      </c>
    </row>
    <row r="12" spans="1:12" s="25" customFormat="1" x14ac:dyDescent="0.3">
      <c r="A12" s="18" t="s">
        <v>0</v>
      </c>
      <c r="B12" s="26" t="s">
        <v>4</v>
      </c>
      <c r="C12" s="27" t="s">
        <v>2</v>
      </c>
      <c r="D12" s="28"/>
      <c r="E12" s="27" t="s">
        <v>767</v>
      </c>
      <c r="F12" s="28">
        <v>29</v>
      </c>
      <c r="G12" s="28">
        <v>6</v>
      </c>
      <c r="H12" s="28">
        <v>362</v>
      </c>
      <c r="I12" s="28">
        <v>8</v>
      </c>
      <c r="J12" s="30">
        <f t="shared" si="0"/>
        <v>19.333333333333332</v>
      </c>
      <c r="K12" s="22">
        <f t="shared" si="1"/>
        <v>112.51666666666667</v>
      </c>
      <c r="L12" s="24" t="str">
        <f t="shared" si="2"/>
        <v>No</v>
      </c>
    </row>
    <row r="13" spans="1:12" s="25" customFormat="1" x14ac:dyDescent="0.3">
      <c r="A13" s="18" t="s">
        <v>0</v>
      </c>
      <c r="B13" s="26" t="s">
        <v>367</v>
      </c>
      <c r="C13" s="27" t="s">
        <v>2</v>
      </c>
      <c r="D13" s="28"/>
      <c r="E13" s="27" t="s">
        <v>820</v>
      </c>
      <c r="F13" s="28">
        <v>30.5</v>
      </c>
      <c r="G13" s="28">
        <v>1.9</v>
      </c>
      <c r="H13" s="28">
        <v>114</v>
      </c>
      <c r="I13" s="28">
        <v>6.3</v>
      </c>
      <c r="J13" s="30">
        <f t="shared" si="0"/>
        <v>16.012499999999999</v>
      </c>
      <c r="K13" s="22">
        <f t="shared" si="1"/>
        <v>102.6371875</v>
      </c>
      <c r="L13" s="24" t="str">
        <f t="shared" si="2"/>
        <v>No</v>
      </c>
    </row>
    <row r="14" spans="1:12" s="25" customFormat="1" x14ac:dyDescent="0.3">
      <c r="A14" s="18" t="s">
        <v>0</v>
      </c>
      <c r="B14" s="26" t="s">
        <v>367</v>
      </c>
      <c r="C14" s="27" t="s">
        <v>2</v>
      </c>
      <c r="D14" s="28"/>
      <c r="E14" s="27" t="s">
        <v>820</v>
      </c>
      <c r="F14" s="28">
        <v>30.5</v>
      </c>
      <c r="G14" s="28">
        <v>2</v>
      </c>
      <c r="H14" s="28">
        <v>120</v>
      </c>
      <c r="I14" s="28">
        <v>6.3</v>
      </c>
      <c r="J14" s="30">
        <f t="shared" si="0"/>
        <v>16.012499999999999</v>
      </c>
      <c r="K14" s="22">
        <f t="shared" si="1"/>
        <v>102.6371875</v>
      </c>
      <c r="L14" s="24" t="str">
        <f t="shared" si="2"/>
        <v>No</v>
      </c>
    </row>
    <row r="15" spans="1:12" s="25" customFormat="1" x14ac:dyDescent="0.3">
      <c r="A15" s="18" t="s">
        <v>0</v>
      </c>
      <c r="B15" s="26" t="s">
        <v>367</v>
      </c>
      <c r="C15" s="27" t="s">
        <v>2</v>
      </c>
      <c r="D15" s="28"/>
      <c r="E15" s="27" t="s">
        <v>821</v>
      </c>
      <c r="F15" s="28">
        <v>30.5</v>
      </c>
      <c r="G15" s="28">
        <v>1.4</v>
      </c>
      <c r="H15" s="28">
        <v>84</v>
      </c>
      <c r="I15" s="28">
        <v>6.3</v>
      </c>
      <c r="J15" s="30">
        <f t="shared" si="0"/>
        <v>16.012499999999999</v>
      </c>
      <c r="K15" s="22">
        <f t="shared" si="1"/>
        <v>102.6371875</v>
      </c>
      <c r="L15" s="24" t="str">
        <f t="shared" si="2"/>
        <v>Yes</v>
      </c>
    </row>
    <row r="16" spans="1:12" s="25" customFormat="1" x14ac:dyDescent="0.3">
      <c r="A16" s="18" t="s">
        <v>0</v>
      </c>
      <c r="B16" s="26" t="s">
        <v>367</v>
      </c>
      <c r="C16" s="27" t="s">
        <v>2</v>
      </c>
      <c r="D16" s="28"/>
      <c r="E16" s="27" t="s">
        <v>821</v>
      </c>
      <c r="F16" s="28">
        <v>30.5</v>
      </c>
      <c r="G16" s="28">
        <v>1.2</v>
      </c>
      <c r="H16" s="28">
        <v>72</v>
      </c>
      <c r="I16" s="28">
        <v>6.3</v>
      </c>
      <c r="J16" s="30">
        <f t="shared" si="0"/>
        <v>16.012499999999999</v>
      </c>
      <c r="K16" s="22">
        <f t="shared" si="1"/>
        <v>102.6371875</v>
      </c>
      <c r="L16" s="24" t="str">
        <f t="shared" si="2"/>
        <v>Yes</v>
      </c>
    </row>
    <row r="17" spans="1:12" s="25" customFormat="1" x14ac:dyDescent="0.3">
      <c r="A17" s="26" t="s">
        <v>0</v>
      </c>
      <c r="B17" s="26" t="s">
        <v>357</v>
      </c>
      <c r="C17" s="27" t="s">
        <v>2</v>
      </c>
      <c r="D17" s="28"/>
      <c r="E17" s="28" t="s">
        <v>801</v>
      </c>
      <c r="F17" s="28">
        <v>23.4</v>
      </c>
      <c r="G17" s="28">
        <v>1.67</v>
      </c>
      <c r="H17" s="28">
        <v>100</v>
      </c>
      <c r="I17" s="28">
        <v>6</v>
      </c>
      <c r="J17" s="30">
        <f t="shared" si="0"/>
        <v>11.7</v>
      </c>
      <c r="K17" s="22">
        <f t="shared" si="1"/>
        <v>89.807500000000005</v>
      </c>
      <c r="L17" s="24" t="str">
        <f t="shared" si="2"/>
        <v>No</v>
      </c>
    </row>
    <row r="18" spans="1:12" s="25" customFormat="1" x14ac:dyDescent="0.3">
      <c r="A18" s="26" t="s">
        <v>0</v>
      </c>
      <c r="B18" s="26" t="s">
        <v>357</v>
      </c>
      <c r="C18" s="27" t="s">
        <v>2</v>
      </c>
      <c r="D18" s="29"/>
      <c r="E18" s="29" t="s">
        <v>802</v>
      </c>
      <c r="F18" s="29">
        <v>23.4</v>
      </c>
      <c r="G18" s="29">
        <v>1.67</v>
      </c>
      <c r="H18" s="29">
        <v>100</v>
      </c>
      <c r="I18" s="29">
        <v>8</v>
      </c>
      <c r="J18" s="30">
        <f t="shared" si="0"/>
        <v>15.6</v>
      </c>
      <c r="K18" s="23">
        <f t="shared" si="1"/>
        <v>101.41</v>
      </c>
      <c r="L18" s="24" t="str">
        <f t="shared" si="2"/>
        <v>Yes</v>
      </c>
    </row>
    <row r="19" spans="1:12" s="25" customFormat="1" x14ac:dyDescent="0.3">
      <c r="A19" s="26" t="s">
        <v>0</v>
      </c>
      <c r="B19" s="26" t="s">
        <v>357</v>
      </c>
      <c r="C19" s="27" t="s">
        <v>2</v>
      </c>
      <c r="D19" s="29"/>
      <c r="E19" s="29" t="s">
        <v>803</v>
      </c>
      <c r="F19" s="29">
        <v>23.4</v>
      </c>
      <c r="G19" s="29">
        <v>1.67</v>
      </c>
      <c r="H19" s="29">
        <v>100</v>
      </c>
      <c r="I19" s="29">
        <v>6</v>
      </c>
      <c r="J19" s="30">
        <f t="shared" si="0"/>
        <v>11.7</v>
      </c>
      <c r="K19" s="23">
        <f t="shared" si="1"/>
        <v>89.807500000000005</v>
      </c>
      <c r="L19" s="24" t="str">
        <f t="shared" si="2"/>
        <v>No</v>
      </c>
    </row>
    <row r="20" spans="1:12" s="25" customFormat="1" x14ac:dyDescent="0.3">
      <c r="A20" s="26" t="s">
        <v>0</v>
      </c>
      <c r="B20" s="26" t="s">
        <v>357</v>
      </c>
      <c r="C20" s="27" t="s">
        <v>2</v>
      </c>
      <c r="D20" s="20"/>
      <c r="E20" s="21" t="s">
        <v>804</v>
      </c>
      <c r="F20" s="21">
        <v>28.5</v>
      </c>
      <c r="G20" s="21">
        <v>2.2000000000000002</v>
      </c>
      <c r="H20" s="21">
        <v>132</v>
      </c>
      <c r="I20" s="21">
        <v>11</v>
      </c>
      <c r="J20" s="30">
        <f t="shared" ref="J20" si="3">I20*(F20/12)</f>
        <v>26.125</v>
      </c>
      <c r="K20" s="23">
        <f t="shared" ref="K20" si="4">J20*2.975 + 55</f>
        <v>132.72187500000001</v>
      </c>
      <c r="L20" s="24" t="str">
        <f t="shared" si="2"/>
        <v>Yes</v>
      </c>
    </row>
    <row r="21" spans="1:12" x14ac:dyDescent="0.3">
      <c r="A21" s="66"/>
      <c r="B21" s="67"/>
      <c r="C21" s="66"/>
      <c r="D21" s="68"/>
      <c r="E21" s="69"/>
      <c r="F21" s="69"/>
      <c r="G21" s="69"/>
      <c r="H21" s="69"/>
      <c r="I21" s="69"/>
      <c r="J21" s="70"/>
      <c r="K21" s="71">
        <f>AVERAGE(K3:K20)</f>
        <v>97.396504629629632</v>
      </c>
      <c r="L21" s="33"/>
    </row>
    <row r="22" spans="1:12" x14ac:dyDescent="0.3">
      <c r="A22" s="40"/>
      <c r="B22" s="41"/>
      <c r="C22" s="40"/>
      <c r="D22" s="42"/>
      <c r="E22" s="43"/>
      <c r="F22" s="43"/>
      <c r="G22" s="43"/>
      <c r="H22" s="43"/>
      <c r="I22" s="43"/>
      <c r="J22" s="44"/>
      <c r="K22" s="44"/>
    </row>
    <row r="23" spans="1:12" x14ac:dyDescent="0.3">
      <c r="A23" s="40"/>
      <c r="B23" s="41"/>
      <c r="C23" s="40"/>
      <c r="D23" s="42"/>
      <c r="E23" s="43"/>
      <c r="F23" s="43"/>
      <c r="G23" s="43"/>
      <c r="H23" s="43"/>
      <c r="I23" s="43"/>
      <c r="J23" s="44"/>
      <c r="K23" s="44"/>
    </row>
    <row r="24" spans="1:12" x14ac:dyDescent="0.3">
      <c r="A24" s="40"/>
      <c r="B24" s="41"/>
      <c r="C24" s="40"/>
      <c r="D24" s="42"/>
      <c r="E24" s="43"/>
      <c r="F24" s="43"/>
      <c r="G24" s="43"/>
      <c r="H24" s="43"/>
      <c r="I24" s="43"/>
      <c r="J24" s="44"/>
      <c r="K24" s="44"/>
    </row>
    <row r="25" spans="1:12" x14ac:dyDescent="0.3">
      <c r="A25" s="40"/>
      <c r="B25" s="41"/>
      <c r="C25" s="40"/>
      <c r="D25" s="42"/>
      <c r="E25" s="43"/>
      <c r="F25" s="43"/>
      <c r="G25" s="43"/>
      <c r="H25" s="43"/>
      <c r="I25" s="43"/>
      <c r="J25" s="44"/>
      <c r="K25" s="44"/>
    </row>
    <row r="26" spans="1:12" x14ac:dyDescent="0.3">
      <c r="A26" s="40"/>
      <c r="B26" s="41"/>
      <c r="C26" s="40"/>
      <c r="D26" s="42"/>
      <c r="E26" s="43"/>
      <c r="F26" s="43"/>
      <c r="G26" s="43"/>
      <c r="H26" s="43"/>
      <c r="I26" s="43"/>
      <c r="J26" s="44"/>
      <c r="K26" s="44"/>
    </row>
    <row r="27" spans="1:12" x14ac:dyDescent="0.3">
      <c r="A27" s="40"/>
      <c r="B27" s="41"/>
      <c r="C27" s="40"/>
      <c r="D27" s="42"/>
      <c r="E27" s="43"/>
      <c r="F27" s="43"/>
      <c r="G27" s="43"/>
      <c r="H27" s="43"/>
      <c r="I27" s="43"/>
      <c r="J27" s="44"/>
      <c r="K27" s="44"/>
    </row>
    <row r="28" spans="1:12" x14ac:dyDescent="0.3">
      <c r="A28" s="40"/>
      <c r="B28" s="41"/>
      <c r="C28" s="40"/>
      <c r="D28" s="42"/>
      <c r="E28" s="43"/>
      <c r="F28" s="43"/>
      <c r="G28" s="43"/>
      <c r="H28" s="43"/>
      <c r="I28" s="43"/>
      <c r="J28" s="44"/>
      <c r="K28" s="44"/>
    </row>
    <row r="29" spans="1:12" x14ac:dyDescent="0.3">
      <c r="A29" s="40"/>
      <c r="B29" s="41"/>
      <c r="C29" s="40"/>
      <c r="D29" s="42"/>
      <c r="E29" s="43"/>
      <c r="F29" s="43"/>
      <c r="G29" s="43"/>
      <c r="H29" s="43"/>
      <c r="I29" s="43"/>
      <c r="J29" s="44"/>
      <c r="K29" s="44"/>
    </row>
    <row r="30" spans="1:12" x14ac:dyDescent="0.3">
      <c r="A30" s="40"/>
      <c r="B30" s="41"/>
      <c r="C30" s="40"/>
      <c r="D30" s="42"/>
      <c r="E30" s="43"/>
      <c r="F30" s="43"/>
      <c r="G30" s="43"/>
      <c r="H30" s="43"/>
      <c r="I30" s="43"/>
      <c r="J30" s="44"/>
      <c r="K30" s="44"/>
    </row>
    <row r="31" spans="1:12" x14ac:dyDescent="0.3">
      <c r="A31" s="40"/>
      <c r="B31" s="41"/>
      <c r="C31" s="40"/>
      <c r="D31" s="42"/>
      <c r="E31" s="43"/>
      <c r="F31" s="43"/>
      <c r="G31" s="43"/>
      <c r="H31" s="43"/>
      <c r="I31" s="43"/>
      <c r="J31" s="44"/>
      <c r="K31" s="44"/>
    </row>
    <row r="32" spans="1:12" x14ac:dyDescent="0.3">
      <c r="A32" s="40"/>
      <c r="B32" s="41"/>
      <c r="C32" s="40"/>
      <c r="D32" s="42"/>
      <c r="E32" s="43"/>
      <c r="F32" s="43"/>
      <c r="G32" s="43"/>
      <c r="H32" s="43"/>
      <c r="I32" s="43"/>
      <c r="J32" s="44"/>
      <c r="K32" s="44"/>
    </row>
    <row r="33" spans="1:11" x14ac:dyDescent="0.3">
      <c r="A33" s="40"/>
      <c r="B33" s="41"/>
      <c r="C33" s="40"/>
      <c r="D33" s="42"/>
      <c r="E33" s="43"/>
      <c r="F33" s="43"/>
      <c r="G33" s="43"/>
      <c r="H33" s="43"/>
      <c r="I33" s="43"/>
      <c r="J33" s="44"/>
      <c r="K33" s="44"/>
    </row>
    <row r="34" spans="1:11" x14ac:dyDescent="0.3">
      <c r="A34" s="40"/>
      <c r="B34" s="41"/>
      <c r="C34" s="40"/>
      <c r="D34" s="42"/>
      <c r="E34" s="43"/>
      <c r="F34" s="43"/>
      <c r="G34" s="43"/>
      <c r="H34" s="43"/>
      <c r="I34" s="43"/>
      <c r="J34" s="44"/>
      <c r="K34" s="44"/>
    </row>
    <row r="35" spans="1:11" x14ac:dyDescent="0.3">
      <c r="A35" s="40"/>
      <c r="B35" s="41"/>
      <c r="C35" s="40"/>
      <c r="D35" s="42"/>
      <c r="E35" s="43"/>
      <c r="F35" s="43"/>
      <c r="G35" s="43"/>
      <c r="H35" s="43"/>
      <c r="I35" s="43"/>
      <c r="J35" s="44"/>
      <c r="K35" s="44"/>
    </row>
    <row r="36" spans="1:11" x14ac:dyDescent="0.3">
      <c r="A36" s="40"/>
      <c r="B36" s="41"/>
      <c r="C36" s="40"/>
      <c r="D36" s="42"/>
      <c r="E36" s="43"/>
      <c r="F36" s="43"/>
      <c r="G36" s="43"/>
      <c r="H36" s="43"/>
      <c r="I36" s="43"/>
      <c r="J36" s="44"/>
      <c r="K36" s="44"/>
    </row>
    <row r="37" spans="1:11" x14ac:dyDescent="0.3">
      <c r="A37" s="40"/>
      <c r="B37" s="41"/>
      <c r="C37" s="40"/>
      <c r="D37" s="42"/>
      <c r="E37" s="43"/>
      <c r="F37" s="43"/>
      <c r="G37" s="43"/>
      <c r="H37" s="43"/>
      <c r="I37" s="43"/>
      <c r="J37" s="44"/>
      <c r="K37" s="44"/>
    </row>
    <row r="38" spans="1:11" x14ac:dyDescent="0.3">
      <c r="A38" s="40"/>
      <c r="B38" s="41"/>
      <c r="C38" s="40"/>
      <c r="D38" s="42"/>
      <c r="E38" s="43"/>
      <c r="F38" s="43"/>
      <c r="G38" s="43"/>
      <c r="H38" s="43"/>
      <c r="I38" s="43"/>
      <c r="J38" s="44"/>
      <c r="K38" s="44"/>
    </row>
    <row r="39" spans="1:11" x14ac:dyDescent="0.3">
      <c r="A39" s="40"/>
      <c r="B39" s="41"/>
      <c r="C39" s="40"/>
      <c r="D39" s="42"/>
      <c r="E39" s="43"/>
      <c r="F39" s="43"/>
      <c r="G39" s="43"/>
      <c r="H39" s="43"/>
      <c r="I39" s="43"/>
      <c r="J39" s="44"/>
      <c r="K39" s="44"/>
    </row>
    <row r="40" spans="1:11" x14ac:dyDescent="0.3">
      <c r="A40" s="40"/>
      <c r="B40" s="41"/>
      <c r="C40" s="40"/>
      <c r="D40" s="42"/>
      <c r="E40" s="43"/>
      <c r="F40" s="43"/>
      <c r="G40" s="43"/>
      <c r="H40" s="43"/>
      <c r="I40" s="43"/>
      <c r="J40" s="44"/>
      <c r="K40" s="44"/>
    </row>
    <row r="41" spans="1:11" x14ac:dyDescent="0.3">
      <c r="A41" s="40"/>
      <c r="B41" s="41"/>
      <c r="C41" s="40"/>
      <c r="D41" s="42"/>
      <c r="E41" s="43"/>
      <c r="F41" s="43"/>
      <c r="G41" s="43"/>
      <c r="H41" s="43"/>
      <c r="I41" s="43"/>
      <c r="J41" s="44"/>
      <c r="K41" s="44"/>
    </row>
    <row r="42" spans="1:11" x14ac:dyDescent="0.3">
      <c r="A42" s="40"/>
      <c r="B42" s="41"/>
      <c r="C42" s="40"/>
      <c r="D42" s="42"/>
      <c r="E42" s="43"/>
      <c r="F42" s="43"/>
      <c r="G42" s="43"/>
      <c r="H42" s="43"/>
      <c r="I42" s="43"/>
      <c r="J42" s="44"/>
      <c r="K42" s="44"/>
    </row>
    <row r="43" spans="1:11" x14ac:dyDescent="0.3">
      <c r="A43" s="40"/>
      <c r="B43" s="41"/>
      <c r="C43" s="40"/>
      <c r="D43" s="42"/>
      <c r="E43" s="43"/>
      <c r="F43" s="43"/>
      <c r="G43" s="43"/>
      <c r="H43" s="43"/>
      <c r="I43" s="43"/>
      <c r="J43" s="44"/>
      <c r="K43" s="44"/>
    </row>
    <row r="44" spans="1:11" x14ac:dyDescent="0.3">
      <c r="A44" s="40"/>
      <c r="B44" s="41"/>
      <c r="C44" s="40"/>
      <c r="D44" s="42"/>
      <c r="E44" s="43"/>
      <c r="F44" s="43"/>
      <c r="G44" s="43"/>
      <c r="H44" s="43"/>
      <c r="I44" s="43"/>
      <c r="J44" s="44"/>
      <c r="K44" s="44"/>
    </row>
    <row r="45" spans="1:11" x14ac:dyDescent="0.3">
      <c r="A45" s="40"/>
      <c r="B45" s="41"/>
      <c r="C45" s="40"/>
      <c r="D45" s="42"/>
      <c r="E45" s="43"/>
      <c r="F45" s="43"/>
      <c r="G45" s="43"/>
      <c r="H45" s="43"/>
      <c r="I45" s="43"/>
      <c r="J45" s="44"/>
      <c r="K45" s="44"/>
    </row>
    <row r="46" spans="1:11" x14ac:dyDescent="0.3">
      <c r="A46" s="40"/>
      <c r="B46" s="41"/>
      <c r="C46" s="40"/>
      <c r="D46" s="42"/>
      <c r="E46" s="43"/>
      <c r="F46" s="43"/>
      <c r="G46" s="43"/>
      <c r="H46" s="43"/>
      <c r="I46" s="43"/>
      <c r="J46" s="44"/>
      <c r="K46" s="44"/>
    </row>
    <row r="47" spans="1:11" x14ac:dyDescent="0.3">
      <c r="A47" s="40"/>
      <c r="B47" s="41"/>
      <c r="C47" s="40"/>
      <c r="D47" s="42"/>
      <c r="E47" s="43"/>
      <c r="F47" s="43"/>
      <c r="G47" s="43"/>
      <c r="H47" s="43"/>
      <c r="I47" s="43"/>
      <c r="J47" s="44"/>
      <c r="K47" s="44"/>
    </row>
    <row r="48" spans="1:11" x14ac:dyDescent="0.3">
      <c r="A48" s="40"/>
      <c r="B48" s="41"/>
      <c r="C48" s="40"/>
      <c r="D48" s="42"/>
      <c r="E48" s="43"/>
      <c r="F48" s="43"/>
      <c r="G48" s="43"/>
      <c r="H48" s="43"/>
      <c r="I48" s="43"/>
      <c r="J48" s="44"/>
      <c r="K48" s="44"/>
    </row>
    <row r="49" spans="1:11" x14ac:dyDescent="0.3">
      <c r="A49" s="40"/>
      <c r="B49" s="41"/>
      <c r="C49" s="40"/>
      <c r="D49" s="42"/>
      <c r="E49" s="43"/>
      <c r="F49" s="43"/>
      <c r="G49" s="43"/>
      <c r="H49" s="43"/>
      <c r="I49" s="43"/>
      <c r="J49" s="44"/>
      <c r="K49" s="44"/>
    </row>
    <row r="50" spans="1:11" x14ac:dyDescent="0.3">
      <c r="A50" s="40"/>
      <c r="B50" s="41"/>
      <c r="C50" s="40"/>
      <c r="D50" s="42"/>
      <c r="E50" s="43"/>
      <c r="F50" s="43"/>
      <c r="G50" s="43"/>
      <c r="H50" s="43"/>
      <c r="I50" s="43"/>
      <c r="J50" s="44"/>
      <c r="K50" s="44"/>
    </row>
    <row r="51" spans="1:11" x14ac:dyDescent="0.3">
      <c r="A51" s="40"/>
      <c r="B51" s="41"/>
      <c r="C51" s="40"/>
      <c r="D51" s="42"/>
      <c r="E51" s="43"/>
      <c r="F51" s="43"/>
      <c r="G51" s="43"/>
      <c r="H51" s="43"/>
      <c r="I51" s="43"/>
      <c r="J51" s="44"/>
      <c r="K51" s="44"/>
    </row>
    <row r="52" spans="1:11" x14ac:dyDescent="0.3">
      <c r="A52" s="45"/>
      <c r="B52" s="41"/>
      <c r="C52" s="40"/>
      <c r="D52" s="42"/>
      <c r="E52" s="43"/>
      <c r="F52" s="43"/>
      <c r="G52" s="43"/>
      <c r="H52" s="43"/>
      <c r="I52" s="43"/>
      <c r="J52" s="44"/>
      <c r="K52" s="44"/>
    </row>
    <row r="53" spans="1:11" x14ac:dyDescent="0.3">
      <c r="A53" s="45"/>
      <c r="B53" s="41"/>
      <c r="C53" s="40"/>
      <c r="D53" s="42"/>
      <c r="E53" s="43"/>
      <c r="F53" s="43"/>
      <c r="G53" s="43"/>
      <c r="H53" s="43"/>
      <c r="I53" s="43"/>
      <c r="J53" s="44"/>
      <c r="K53" s="44"/>
    </row>
    <row r="54" spans="1:11" x14ac:dyDescent="0.3">
      <c r="A54" s="45"/>
      <c r="B54" s="41"/>
      <c r="C54" s="40"/>
      <c r="D54" s="42"/>
      <c r="E54" s="43"/>
      <c r="F54" s="43"/>
      <c r="G54" s="43"/>
      <c r="H54" s="43"/>
      <c r="I54" s="43"/>
      <c r="J54" s="44"/>
      <c r="K54" s="44"/>
    </row>
    <row r="55" spans="1:11" x14ac:dyDescent="0.3">
      <c r="A55" s="45"/>
      <c r="B55" s="41"/>
      <c r="C55" s="40"/>
      <c r="D55" s="42"/>
      <c r="E55" s="43"/>
      <c r="F55" s="43"/>
      <c r="G55" s="43"/>
      <c r="H55" s="43"/>
      <c r="I55" s="43"/>
      <c r="J55" s="44"/>
      <c r="K55" s="44"/>
    </row>
    <row r="56" spans="1:11" x14ac:dyDescent="0.3">
      <c r="A56" s="45"/>
      <c r="B56" s="41"/>
      <c r="C56" s="40"/>
      <c r="D56" s="42"/>
      <c r="E56" s="43"/>
      <c r="F56" s="43"/>
      <c r="G56" s="43"/>
      <c r="H56" s="43"/>
      <c r="I56" s="43"/>
      <c r="J56" s="44"/>
      <c r="K56" s="44"/>
    </row>
    <row r="57" spans="1:11" x14ac:dyDescent="0.3">
      <c r="A57" s="45"/>
      <c r="B57" s="41"/>
      <c r="C57" s="40"/>
      <c r="D57" s="42"/>
      <c r="E57" s="43"/>
      <c r="F57" s="43"/>
      <c r="G57" s="43"/>
      <c r="H57" s="43"/>
      <c r="I57" s="43"/>
      <c r="J57" s="44"/>
      <c r="K57" s="44"/>
    </row>
    <row r="58" spans="1:11" x14ac:dyDescent="0.3">
      <c r="A58" s="40"/>
      <c r="B58" s="41"/>
      <c r="C58" s="40"/>
      <c r="D58" s="42"/>
      <c r="E58" s="43"/>
      <c r="F58" s="43"/>
      <c r="G58" s="43"/>
      <c r="H58" s="43"/>
      <c r="I58" s="43"/>
      <c r="J58" s="44"/>
      <c r="K58" s="44"/>
    </row>
    <row r="59" spans="1:11" x14ac:dyDescent="0.3">
      <c r="A59" s="40"/>
      <c r="B59" s="41"/>
      <c r="C59" s="40"/>
      <c r="D59" s="42"/>
      <c r="E59" s="43"/>
      <c r="F59" s="43"/>
      <c r="G59" s="43"/>
      <c r="H59" s="43"/>
      <c r="I59" s="43"/>
      <c r="J59" s="44"/>
      <c r="K59" s="44"/>
    </row>
    <row r="60" spans="1:11" x14ac:dyDescent="0.3">
      <c r="A60" s="40"/>
      <c r="B60" s="41"/>
      <c r="C60" s="40"/>
      <c r="D60" s="42"/>
      <c r="E60" s="43"/>
      <c r="F60" s="43"/>
      <c r="G60" s="43"/>
      <c r="H60" s="43"/>
      <c r="I60" s="43"/>
      <c r="J60" s="44"/>
      <c r="K60" s="44"/>
    </row>
    <row r="61" spans="1:11" x14ac:dyDescent="0.3">
      <c r="A61" s="46"/>
      <c r="B61" s="47"/>
      <c r="C61" s="46"/>
      <c r="D61" s="48"/>
      <c r="E61" s="49"/>
      <c r="F61" s="49"/>
      <c r="G61" s="49"/>
      <c r="H61" s="49"/>
      <c r="I61" s="49"/>
      <c r="J61" s="50"/>
      <c r="K61" s="51"/>
    </row>
    <row r="62" spans="1:11" x14ac:dyDescent="0.3">
      <c r="A62" s="46"/>
      <c r="B62" s="47"/>
      <c r="C62" s="46"/>
      <c r="D62" s="48"/>
      <c r="E62" s="49"/>
      <c r="F62" s="49"/>
      <c r="G62" s="49"/>
      <c r="H62" s="49"/>
      <c r="I62" s="49"/>
      <c r="J62" s="50"/>
      <c r="K62" s="51"/>
    </row>
    <row r="63" spans="1:11" x14ac:dyDescent="0.3">
      <c r="A63" s="40"/>
      <c r="B63" s="41"/>
      <c r="C63" s="40"/>
      <c r="D63" s="42"/>
      <c r="E63" s="43"/>
      <c r="F63" s="43"/>
      <c r="G63" s="43"/>
      <c r="H63" s="43"/>
      <c r="I63" s="43"/>
      <c r="J63" s="44"/>
      <c r="K63" s="44"/>
    </row>
    <row r="64" spans="1:11" x14ac:dyDescent="0.3">
      <c r="A64" s="40"/>
      <c r="B64" s="41"/>
      <c r="C64" s="40"/>
      <c r="D64" s="42"/>
      <c r="E64" s="43"/>
      <c r="F64" s="43"/>
      <c r="G64" s="43"/>
      <c r="H64" s="43"/>
      <c r="I64" s="43"/>
      <c r="J64" s="44"/>
      <c r="K64" s="44"/>
    </row>
    <row r="65" spans="1:11" x14ac:dyDescent="0.3">
      <c r="A65" s="40"/>
      <c r="B65" s="41"/>
      <c r="C65" s="40"/>
      <c r="D65" s="42"/>
      <c r="E65" s="43"/>
      <c r="F65" s="43"/>
      <c r="G65" s="43"/>
      <c r="H65" s="43"/>
      <c r="I65" s="43"/>
      <c r="J65" s="44"/>
      <c r="K65" s="44"/>
    </row>
    <row r="66" spans="1:11" x14ac:dyDescent="0.3">
      <c r="A66" s="40"/>
      <c r="B66" s="41"/>
      <c r="C66" s="40"/>
      <c r="D66" s="42"/>
      <c r="E66" s="43"/>
      <c r="F66" s="43"/>
      <c r="G66" s="43"/>
      <c r="H66" s="43"/>
      <c r="I66" s="43"/>
      <c r="J66" s="44"/>
      <c r="K66" s="44"/>
    </row>
    <row r="67" spans="1:11" x14ac:dyDescent="0.3">
      <c r="A67" s="46"/>
      <c r="B67" s="46"/>
      <c r="C67" s="49"/>
      <c r="D67" s="52"/>
      <c r="E67" s="53"/>
      <c r="F67" s="53"/>
      <c r="G67" s="53"/>
      <c r="H67" s="53"/>
      <c r="I67" s="53"/>
      <c r="J67" s="54"/>
      <c r="K67" s="51"/>
    </row>
    <row r="68" spans="1:11" x14ac:dyDescent="0.3">
      <c r="A68" s="45"/>
      <c r="B68" s="40"/>
      <c r="C68" s="40"/>
      <c r="D68" s="42"/>
      <c r="E68" s="43"/>
      <c r="F68" s="43"/>
      <c r="G68" s="43"/>
      <c r="H68" s="43"/>
      <c r="I68" s="43"/>
      <c r="J68" s="44"/>
      <c r="K68" s="44"/>
    </row>
    <row r="69" spans="1:11" x14ac:dyDescent="0.3">
      <c r="A69" s="53"/>
      <c r="B69" s="47"/>
      <c r="C69" s="46"/>
      <c r="D69" s="48"/>
      <c r="E69" s="49"/>
      <c r="F69" s="49"/>
      <c r="G69" s="49"/>
      <c r="H69" s="49"/>
      <c r="I69" s="49"/>
      <c r="J69" s="50"/>
      <c r="K69" s="51"/>
    </row>
    <row r="70" spans="1:11" x14ac:dyDescent="0.3">
      <c r="A70" s="53"/>
      <c r="B70" s="47"/>
      <c r="C70" s="46"/>
      <c r="D70" s="48"/>
      <c r="E70" s="49"/>
      <c r="F70" s="49"/>
      <c r="G70" s="49"/>
      <c r="H70" s="49"/>
      <c r="I70" s="49"/>
      <c r="J70" s="50"/>
      <c r="K70" s="51"/>
    </row>
    <row r="71" spans="1:11" x14ac:dyDescent="0.3">
      <c r="A71" s="40"/>
      <c r="B71" s="55"/>
      <c r="C71" s="45"/>
      <c r="D71" s="42"/>
      <c r="E71" s="43"/>
      <c r="F71" s="43"/>
      <c r="G71" s="43"/>
      <c r="H71" s="43"/>
      <c r="I71" s="43"/>
      <c r="J71" s="44"/>
      <c r="K71" s="44"/>
    </row>
    <row r="72" spans="1:11" x14ac:dyDescent="0.3">
      <c r="A72" s="40"/>
      <c r="B72" s="55"/>
      <c r="C72" s="45"/>
      <c r="D72" s="42"/>
      <c r="E72" s="43"/>
      <c r="F72" s="43"/>
      <c r="G72" s="43"/>
      <c r="H72" s="43"/>
      <c r="I72" s="43"/>
      <c r="J72" s="44"/>
      <c r="K72" s="44"/>
    </row>
    <row r="73" spans="1:11" x14ac:dyDescent="0.3">
      <c r="A73" s="40"/>
      <c r="B73" s="43"/>
      <c r="C73" s="45"/>
      <c r="D73" s="42"/>
      <c r="E73" s="43"/>
      <c r="F73" s="43"/>
      <c r="G73" s="43"/>
      <c r="H73" s="43"/>
      <c r="I73" s="43"/>
      <c r="J73" s="44"/>
      <c r="K73" s="44"/>
    </row>
    <row r="74" spans="1:11" x14ac:dyDescent="0.3">
      <c r="A74" s="40"/>
      <c r="B74" s="43"/>
      <c r="C74" s="45"/>
      <c r="D74" s="42"/>
      <c r="E74" s="43"/>
      <c r="F74" s="43"/>
      <c r="G74" s="43"/>
      <c r="H74" s="43"/>
      <c r="I74" s="43"/>
      <c r="J74" s="44"/>
      <c r="K74" s="44"/>
    </row>
    <row r="75" spans="1:11" x14ac:dyDescent="0.3">
      <c r="A75" s="40"/>
      <c r="B75" s="43"/>
      <c r="C75" s="45"/>
      <c r="D75" s="42"/>
      <c r="E75" s="43"/>
      <c r="F75" s="43"/>
      <c r="G75" s="43"/>
      <c r="H75" s="43"/>
      <c r="I75" s="43"/>
      <c r="J75" s="44"/>
      <c r="K75" s="44"/>
    </row>
    <row r="76" spans="1:11" x14ac:dyDescent="0.3">
      <c r="A76" s="40"/>
      <c r="B76" s="43"/>
      <c r="C76" s="45"/>
      <c r="D76" s="42"/>
      <c r="E76" s="43"/>
      <c r="F76" s="43"/>
      <c r="G76" s="43"/>
      <c r="H76" s="43"/>
      <c r="I76" s="43"/>
      <c r="J76" s="44"/>
      <c r="K76" s="44"/>
    </row>
    <row r="77" spans="1:11" x14ac:dyDescent="0.3">
      <c r="A77" s="40"/>
      <c r="B77" s="40"/>
      <c r="C77" s="45"/>
      <c r="D77" s="42"/>
      <c r="E77" s="43"/>
      <c r="F77" s="43"/>
      <c r="G77" s="43"/>
      <c r="H77" s="43"/>
      <c r="I77" s="43"/>
      <c r="J77" s="44"/>
      <c r="K77" s="44"/>
    </row>
    <row r="78" spans="1:11" x14ac:dyDescent="0.3">
      <c r="A78" s="40"/>
      <c r="B78" s="40"/>
      <c r="C78" s="45"/>
      <c r="D78" s="42"/>
      <c r="E78" s="43"/>
      <c r="F78" s="43"/>
      <c r="G78" s="43"/>
      <c r="H78" s="43"/>
      <c r="I78" s="43"/>
      <c r="J78" s="44"/>
      <c r="K78" s="44"/>
    </row>
    <row r="79" spans="1:11" x14ac:dyDescent="0.3">
      <c r="A79" s="46"/>
      <c r="B79" s="46"/>
      <c r="C79" s="53"/>
      <c r="D79" s="48"/>
      <c r="E79" s="49"/>
      <c r="F79" s="49"/>
      <c r="G79" s="49"/>
      <c r="H79" s="49"/>
      <c r="I79" s="49"/>
      <c r="J79" s="50"/>
      <c r="K79" s="50"/>
    </row>
    <row r="80" spans="1:11" x14ac:dyDescent="0.3">
      <c r="A80" s="46"/>
      <c r="B80" s="46"/>
      <c r="C80" s="53"/>
      <c r="D80" s="48"/>
      <c r="E80" s="49"/>
      <c r="F80" s="49"/>
      <c r="G80" s="49"/>
      <c r="H80" s="49"/>
      <c r="I80" s="49"/>
      <c r="J80" s="50"/>
      <c r="K80" s="50"/>
    </row>
    <row r="81" spans="1:11" x14ac:dyDescent="0.3">
      <c r="A81" s="46"/>
      <c r="B81" s="46"/>
      <c r="C81" s="56"/>
      <c r="D81" s="48"/>
      <c r="E81" s="49"/>
      <c r="F81" s="49"/>
      <c r="G81" s="49"/>
      <c r="H81" s="49"/>
      <c r="I81" s="49"/>
      <c r="J81" s="50"/>
      <c r="K81" s="50"/>
    </row>
    <row r="82" spans="1:11" x14ac:dyDescent="0.3">
      <c r="A82" s="46"/>
      <c r="B82" s="46"/>
      <c r="C82" s="56"/>
      <c r="D82" s="48"/>
      <c r="E82" s="49"/>
      <c r="F82" s="49"/>
      <c r="G82" s="49"/>
      <c r="H82" s="49"/>
      <c r="I82" s="49"/>
      <c r="J82" s="50"/>
      <c r="K82" s="50"/>
    </row>
    <row r="83" spans="1:11" x14ac:dyDescent="0.3">
      <c r="A83" s="40"/>
      <c r="B83" s="40"/>
      <c r="C83" s="45"/>
      <c r="D83" s="42"/>
      <c r="E83" s="43"/>
      <c r="F83" s="43"/>
      <c r="G83" s="43"/>
      <c r="H83" s="43"/>
      <c r="I83" s="43"/>
      <c r="J83" s="44"/>
      <c r="K83" s="44"/>
    </row>
    <row r="84" spans="1:11" x14ac:dyDescent="0.3">
      <c r="A84" s="40"/>
      <c r="B84" s="40"/>
      <c r="C84" s="45"/>
      <c r="D84" s="42"/>
      <c r="E84" s="43"/>
      <c r="F84" s="43"/>
      <c r="G84" s="43"/>
      <c r="H84" s="43"/>
      <c r="I84" s="43"/>
      <c r="J84" s="44"/>
      <c r="K84" s="44"/>
    </row>
    <row r="85" spans="1:11" x14ac:dyDescent="0.3">
      <c r="A85" s="40"/>
      <c r="B85" s="40"/>
      <c r="C85" s="45"/>
      <c r="D85" s="42"/>
      <c r="E85" s="43"/>
      <c r="F85" s="43"/>
      <c r="G85" s="43"/>
      <c r="H85" s="43"/>
      <c r="I85" s="43"/>
      <c r="J85" s="44"/>
      <c r="K85" s="44"/>
    </row>
    <row r="86" spans="1:11" x14ac:dyDescent="0.3">
      <c r="A86" s="46"/>
      <c r="B86" s="46"/>
      <c r="C86" s="53"/>
      <c r="D86" s="48"/>
      <c r="E86" s="49"/>
      <c r="F86" s="49"/>
      <c r="G86" s="49"/>
      <c r="H86" s="49"/>
      <c r="I86" s="49"/>
      <c r="J86" s="50"/>
      <c r="K86" s="50"/>
    </row>
    <row r="87" spans="1:11" x14ac:dyDescent="0.3">
      <c r="A87" s="40"/>
      <c r="B87" s="40"/>
      <c r="C87" s="45"/>
      <c r="D87" s="42"/>
      <c r="E87" s="43"/>
      <c r="F87" s="43"/>
      <c r="G87" s="43"/>
      <c r="H87" s="43"/>
      <c r="I87" s="43"/>
      <c r="J87" s="44"/>
      <c r="K87" s="44"/>
    </row>
    <row r="88" spans="1:11" x14ac:dyDescent="0.3">
      <c r="A88" s="40"/>
      <c r="B88" s="40"/>
      <c r="C88" s="45"/>
      <c r="D88" s="42"/>
      <c r="E88" s="43"/>
      <c r="F88" s="43"/>
      <c r="G88" s="43"/>
      <c r="H88" s="43"/>
      <c r="I88" s="43"/>
      <c r="J88" s="44"/>
      <c r="K88" s="44"/>
    </row>
    <row r="89" spans="1:11" x14ac:dyDescent="0.3">
      <c r="A89" s="46"/>
      <c r="B89" s="46"/>
      <c r="C89" s="53"/>
      <c r="D89" s="48"/>
      <c r="E89" s="49"/>
      <c r="F89" s="49"/>
      <c r="G89" s="49"/>
      <c r="H89" s="49"/>
      <c r="I89" s="49"/>
      <c r="J89" s="50"/>
      <c r="K89" s="50"/>
    </row>
    <row r="90" spans="1:11" x14ac:dyDescent="0.3">
      <c r="A90" s="46"/>
      <c r="B90" s="46"/>
      <c r="C90" s="53"/>
      <c r="D90" s="48"/>
      <c r="E90" s="49"/>
      <c r="F90" s="49"/>
      <c r="G90" s="49"/>
      <c r="H90" s="49"/>
      <c r="I90" s="49"/>
      <c r="J90" s="50"/>
      <c r="K90" s="50"/>
    </row>
    <row r="91" spans="1:11" x14ac:dyDescent="0.3">
      <c r="A91" s="46"/>
      <c r="B91" s="46"/>
      <c r="C91" s="53"/>
      <c r="D91" s="48"/>
      <c r="E91" s="49"/>
      <c r="F91" s="49"/>
      <c r="G91" s="49"/>
      <c r="H91" s="49"/>
      <c r="I91" s="49"/>
      <c r="J91" s="50"/>
      <c r="K91" s="50"/>
    </row>
    <row r="92" spans="1:11" x14ac:dyDescent="0.3">
      <c r="A92" s="46"/>
      <c r="B92" s="46"/>
      <c r="C92" s="53"/>
      <c r="D92" s="48"/>
      <c r="E92" s="49"/>
      <c r="F92" s="49"/>
      <c r="G92" s="49"/>
      <c r="H92" s="49"/>
      <c r="I92" s="49"/>
      <c r="J92" s="50"/>
      <c r="K92" s="50"/>
    </row>
    <row r="93" spans="1:11" x14ac:dyDescent="0.3">
      <c r="A93" s="40"/>
      <c r="B93" s="40"/>
      <c r="C93" s="42"/>
      <c r="D93" s="42"/>
      <c r="E93" s="42"/>
      <c r="F93" s="42"/>
      <c r="G93" s="42"/>
      <c r="H93" s="42"/>
      <c r="I93" s="42"/>
      <c r="J93" s="57"/>
      <c r="K93" s="44"/>
    </row>
    <row r="94" spans="1:11" x14ac:dyDescent="0.3">
      <c r="A94" s="40"/>
      <c r="B94" s="40"/>
      <c r="C94" s="45"/>
      <c r="D94" s="42"/>
      <c r="E94" s="43"/>
      <c r="F94" s="43"/>
      <c r="G94" s="43"/>
      <c r="H94" s="43"/>
      <c r="I94" s="43"/>
      <c r="J94" s="44"/>
      <c r="K94" s="44"/>
    </row>
    <row r="95" spans="1:11" x14ac:dyDescent="0.3">
      <c r="A95" s="40"/>
      <c r="B95" s="40"/>
      <c r="C95" s="45"/>
      <c r="D95" s="42"/>
      <c r="E95" s="43"/>
      <c r="F95" s="43"/>
      <c r="G95" s="43"/>
      <c r="H95" s="43"/>
      <c r="I95" s="43"/>
      <c r="J95" s="44"/>
      <c r="K95" s="44"/>
    </row>
    <row r="96" spans="1:11" x14ac:dyDescent="0.3">
      <c r="A96" s="40"/>
      <c r="B96" s="40"/>
      <c r="C96" s="45"/>
      <c r="D96" s="42"/>
      <c r="E96" s="43"/>
      <c r="F96" s="43"/>
      <c r="G96" s="43"/>
      <c r="H96" s="43"/>
      <c r="I96" s="43"/>
      <c r="J96" s="44"/>
      <c r="K96" s="44"/>
    </row>
    <row r="97" spans="1:11" x14ac:dyDescent="0.3">
      <c r="A97" s="40"/>
      <c r="B97" s="40"/>
      <c r="C97" s="45"/>
      <c r="D97" s="42"/>
      <c r="E97" s="43"/>
      <c r="F97" s="43"/>
      <c r="G97" s="43"/>
      <c r="H97" s="43"/>
      <c r="I97" s="43"/>
      <c r="J97" s="44"/>
      <c r="K97" s="44"/>
    </row>
    <row r="98" spans="1:11" x14ac:dyDescent="0.3">
      <c r="A98" s="40"/>
      <c r="B98" s="40"/>
      <c r="C98" s="45"/>
      <c r="D98" s="42"/>
      <c r="E98" s="43"/>
      <c r="F98" s="43"/>
      <c r="G98" s="43"/>
      <c r="H98" s="43"/>
      <c r="I98" s="43"/>
      <c r="J98" s="44"/>
      <c r="K98" s="44"/>
    </row>
    <row r="99" spans="1:11" x14ac:dyDescent="0.3">
      <c r="A99" s="40"/>
      <c r="B99" s="40"/>
      <c r="C99" s="42"/>
      <c r="D99" s="42"/>
      <c r="E99" s="42"/>
      <c r="F99" s="42"/>
      <c r="G99" s="42"/>
      <c r="H99" s="42"/>
      <c r="I99" s="42"/>
      <c r="J99" s="57"/>
      <c r="K99" s="44"/>
    </row>
    <row r="100" spans="1:11" x14ac:dyDescent="0.3">
      <c r="A100" s="40"/>
      <c r="B100" s="40"/>
      <c r="C100" s="45"/>
      <c r="D100" s="42"/>
      <c r="E100" s="43"/>
      <c r="F100" s="43"/>
      <c r="G100" s="43"/>
      <c r="H100" s="43"/>
      <c r="I100" s="43"/>
      <c r="J100" s="44"/>
      <c r="K100" s="44"/>
    </row>
    <row r="101" spans="1:11" x14ac:dyDescent="0.3">
      <c r="A101" s="40"/>
      <c r="B101" s="40"/>
      <c r="C101" s="45"/>
      <c r="D101" s="42"/>
      <c r="E101" s="43"/>
      <c r="F101" s="43"/>
      <c r="G101" s="43"/>
      <c r="H101" s="43"/>
      <c r="I101" s="43"/>
      <c r="J101" s="44"/>
      <c r="K101" s="44"/>
    </row>
    <row r="102" spans="1:11" x14ac:dyDescent="0.3">
      <c r="A102" s="40"/>
      <c r="B102" s="40"/>
      <c r="C102" s="45"/>
      <c r="D102" s="42"/>
      <c r="E102" s="43"/>
      <c r="F102" s="43"/>
      <c r="G102" s="43"/>
      <c r="H102" s="43"/>
      <c r="I102" s="43"/>
      <c r="J102" s="44"/>
      <c r="K102" s="44"/>
    </row>
    <row r="103" spans="1:11" x14ac:dyDescent="0.3">
      <c r="A103" s="40"/>
      <c r="B103" s="40"/>
      <c r="C103" s="45"/>
      <c r="D103" s="42"/>
      <c r="E103" s="43"/>
      <c r="F103" s="43"/>
      <c r="G103" s="43"/>
      <c r="H103" s="43"/>
      <c r="I103" s="43"/>
      <c r="J103" s="44"/>
      <c r="K103" s="44"/>
    </row>
    <row r="104" spans="1:11" x14ac:dyDescent="0.3">
      <c r="A104" s="40"/>
      <c r="B104" s="40"/>
      <c r="C104" s="45"/>
      <c r="D104" s="42"/>
      <c r="E104" s="43"/>
      <c r="F104" s="43"/>
      <c r="G104" s="43"/>
      <c r="H104" s="43"/>
      <c r="I104" s="43"/>
      <c r="J104" s="44"/>
      <c r="K104" s="44"/>
    </row>
    <row r="105" spans="1:11" x14ac:dyDescent="0.3">
      <c r="A105" s="40"/>
      <c r="B105" s="40"/>
      <c r="C105" s="42"/>
      <c r="D105" s="42"/>
      <c r="E105" s="42"/>
      <c r="F105" s="42"/>
      <c r="G105" s="42"/>
      <c r="H105" s="42"/>
      <c r="I105" s="42"/>
      <c r="J105" s="57"/>
      <c r="K105" s="44"/>
    </row>
    <row r="106" spans="1:11" x14ac:dyDescent="0.3">
      <c r="A106" s="46"/>
      <c r="B106" s="46"/>
      <c r="C106" s="53"/>
      <c r="D106" s="48"/>
      <c r="E106" s="49"/>
      <c r="F106" s="49"/>
      <c r="G106" s="49"/>
      <c r="H106" s="49"/>
      <c r="I106" s="49"/>
      <c r="J106" s="50"/>
      <c r="K106" s="50"/>
    </row>
    <row r="107" spans="1:11" x14ac:dyDescent="0.3">
      <c r="A107" s="46"/>
      <c r="B107" s="46"/>
      <c r="C107" s="53"/>
      <c r="D107" s="58"/>
      <c r="E107" s="49"/>
      <c r="F107" s="49"/>
      <c r="G107" s="49"/>
      <c r="H107" s="49"/>
      <c r="I107" s="49"/>
      <c r="J107" s="50"/>
      <c r="K107" s="50"/>
    </row>
  </sheetData>
  <mergeCells count="1"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8"/>
  <sheetViews>
    <sheetView workbookViewId="0">
      <pane ySplit="2" topLeftCell="A71" activePane="bottomLeft" state="frozen"/>
      <selection pane="bottomLeft" activeCell="L2" sqref="L1:L1048576"/>
    </sheetView>
  </sheetViews>
  <sheetFormatPr defaultRowHeight="16.5" x14ac:dyDescent="0.3"/>
  <cols>
    <col min="1" max="1" width="9.140625" style="13"/>
    <col min="2" max="2" width="14.42578125" style="13" bestFit="1" customWidth="1"/>
    <col min="3" max="3" width="32.42578125" style="13" bestFit="1" customWidth="1"/>
    <col min="4" max="4" width="12.85546875" style="13" bestFit="1" customWidth="1"/>
    <col min="5" max="5" width="12.7109375" style="13" customWidth="1"/>
    <col min="6" max="6" width="26.85546875" style="13" bestFit="1" customWidth="1"/>
    <col min="7" max="7" width="11.5703125" style="13" bestFit="1" customWidth="1"/>
    <col min="8" max="8" width="9.140625" style="13"/>
    <col min="9" max="9" width="6.5703125" style="13" bestFit="1" customWidth="1"/>
    <col min="10" max="10" width="9.5703125" style="13" bestFit="1" customWidth="1"/>
    <col min="11" max="11" width="9.5703125" style="13" customWidth="1"/>
    <col min="12" max="12" width="9.140625" style="109"/>
    <col min="13" max="13" width="11.42578125" style="109" customWidth="1"/>
    <col min="14" max="16384" width="9.140625" style="13"/>
  </cols>
  <sheetData>
    <row r="1" spans="1:13" ht="17.25" x14ac:dyDescent="0.35">
      <c r="A1" s="194" t="s">
        <v>879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3" ht="60" x14ac:dyDescent="0.3">
      <c r="A2" s="17" t="s">
        <v>884</v>
      </c>
      <c r="B2" s="14" t="s">
        <v>77</v>
      </c>
      <c r="C2" s="14" t="s">
        <v>78</v>
      </c>
      <c r="D2" s="14" t="s">
        <v>79</v>
      </c>
      <c r="E2" s="14" t="s">
        <v>828</v>
      </c>
      <c r="F2" s="14" t="s">
        <v>80</v>
      </c>
      <c r="G2" s="14" t="s">
        <v>685</v>
      </c>
      <c r="H2" s="14" t="s">
        <v>81</v>
      </c>
      <c r="I2" s="14" t="s">
        <v>82</v>
      </c>
      <c r="J2" s="15" t="s">
        <v>83</v>
      </c>
      <c r="K2" s="173" t="s">
        <v>824</v>
      </c>
      <c r="L2" s="174" t="s">
        <v>84</v>
      </c>
      <c r="M2" s="174" t="s">
        <v>585</v>
      </c>
    </row>
    <row r="3" spans="1:13" s="80" customFormat="1" x14ac:dyDescent="0.3">
      <c r="A3" s="75" t="s">
        <v>829</v>
      </c>
      <c r="B3" s="73" t="s">
        <v>346</v>
      </c>
      <c r="C3" s="73" t="s">
        <v>258</v>
      </c>
      <c r="D3" s="74" t="s">
        <v>2</v>
      </c>
      <c r="E3" s="75" t="s">
        <v>829</v>
      </c>
      <c r="F3" s="74" t="s">
        <v>414</v>
      </c>
      <c r="G3" s="74" t="s">
        <v>86</v>
      </c>
      <c r="H3" s="74">
        <v>2</v>
      </c>
      <c r="I3" s="74">
        <v>120</v>
      </c>
      <c r="J3" s="74">
        <v>6.8</v>
      </c>
      <c r="K3" s="76">
        <f>J3*60</f>
        <v>408</v>
      </c>
      <c r="L3" s="77">
        <v>0.49</v>
      </c>
      <c r="M3" s="78">
        <f>I3/K3*(20/12)</f>
        <v>0.49019607843137258</v>
      </c>
    </row>
    <row r="4" spans="1:13" s="80" customFormat="1" x14ac:dyDescent="0.3">
      <c r="A4" s="75" t="s">
        <v>829</v>
      </c>
      <c r="B4" s="73" t="s">
        <v>346</v>
      </c>
      <c r="C4" s="73" t="s">
        <v>258</v>
      </c>
      <c r="D4" s="74" t="s">
        <v>87</v>
      </c>
      <c r="E4" s="75" t="s">
        <v>829</v>
      </c>
      <c r="F4" s="74" t="s">
        <v>414</v>
      </c>
      <c r="G4" s="74" t="s">
        <v>86</v>
      </c>
      <c r="H4" s="74">
        <v>2</v>
      </c>
      <c r="I4" s="74">
        <v>120</v>
      </c>
      <c r="J4" s="74">
        <v>6.8</v>
      </c>
      <c r="K4" s="76">
        <f t="shared" ref="K4:K56" si="0">J4*60</f>
        <v>408</v>
      </c>
      <c r="L4" s="77">
        <v>0.49</v>
      </c>
      <c r="M4" s="78">
        <f t="shared" ref="M4:M56" si="1">I4/K4*(20/12)</f>
        <v>0.49019607843137258</v>
      </c>
    </row>
    <row r="5" spans="1:13" s="80" customFormat="1" x14ac:dyDescent="0.3">
      <c r="A5" s="75" t="s">
        <v>830</v>
      </c>
      <c r="B5" s="73" t="s">
        <v>346</v>
      </c>
      <c r="C5" s="73" t="s">
        <v>258</v>
      </c>
      <c r="D5" s="74" t="s">
        <v>2</v>
      </c>
      <c r="E5" s="75" t="s">
        <v>829</v>
      </c>
      <c r="F5" s="74" t="s">
        <v>415</v>
      </c>
      <c r="G5" s="74" t="s">
        <v>86</v>
      </c>
      <c r="H5" s="74">
        <v>2</v>
      </c>
      <c r="I5" s="74">
        <v>120</v>
      </c>
      <c r="J5" s="74">
        <v>6.8</v>
      </c>
      <c r="K5" s="76">
        <f t="shared" si="0"/>
        <v>408</v>
      </c>
      <c r="L5" s="77">
        <v>0.49</v>
      </c>
      <c r="M5" s="78">
        <f t="shared" si="1"/>
        <v>0.49019607843137258</v>
      </c>
    </row>
    <row r="6" spans="1:13" s="80" customFormat="1" x14ac:dyDescent="0.3">
      <c r="A6" s="75" t="s">
        <v>829</v>
      </c>
      <c r="B6" s="73" t="s">
        <v>346</v>
      </c>
      <c r="C6" s="73" t="s">
        <v>258</v>
      </c>
      <c r="D6" s="74" t="s">
        <v>87</v>
      </c>
      <c r="E6" s="75" t="s">
        <v>829</v>
      </c>
      <c r="F6" s="74" t="s">
        <v>415</v>
      </c>
      <c r="G6" s="74" t="s">
        <v>86</v>
      </c>
      <c r="H6" s="74">
        <v>2</v>
      </c>
      <c r="I6" s="74">
        <v>120</v>
      </c>
      <c r="J6" s="74">
        <v>6.8</v>
      </c>
      <c r="K6" s="76">
        <f t="shared" si="0"/>
        <v>408</v>
      </c>
      <c r="L6" s="77">
        <v>0.49</v>
      </c>
      <c r="M6" s="78">
        <f t="shared" si="1"/>
        <v>0.49019607843137258</v>
      </c>
    </row>
    <row r="7" spans="1:13" x14ac:dyDescent="0.3">
      <c r="A7" s="39"/>
      <c r="B7" s="66" t="s">
        <v>0</v>
      </c>
      <c r="C7" s="67" t="s">
        <v>1</v>
      </c>
      <c r="D7" s="66" t="s">
        <v>2</v>
      </c>
      <c r="E7" s="68"/>
      <c r="F7" s="69" t="s">
        <v>3</v>
      </c>
      <c r="G7" s="69">
        <v>30</v>
      </c>
      <c r="H7" s="69" t="s">
        <v>827</v>
      </c>
      <c r="I7" s="69">
        <v>563</v>
      </c>
      <c r="J7" s="69">
        <v>5</v>
      </c>
      <c r="K7" s="81">
        <f t="shared" si="0"/>
        <v>300</v>
      </c>
      <c r="L7" s="82">
        <v>3.1277777777777778</v>
      </c>
      <c r="M7" s="83">
        <f t="shared" si="1"/>
        <v>3.1277777777777778</v>
      </c>
    </row>
    <row r="8" spans="1:13" s="25" customFormat="1" x14ac:dyDescent="0.3">
      <c r="A8" s="33"/>
      <c r="B8" s="26" t="s">
        <v>0</v>
      </c>
      <c r="C8" s="26" t="s">
        <v>220</v>
      </c>
      <c r="D8" s="84" t="s">
        <v>2</v>
      </c>
      <c r="E8" s="84"/>
      <c r="F8" s="27" t="s">
        <v>719</v>
      </c>
      <c r="G8" s="27">
        <v>20</v>
      </c>
      <c r="H8" s="27">
        <v>4.5</v>
      </c>
      <c r="I8" s="27">
        <v>270</v>
      </c>
      <c r="J8" s="27">
        <v>5.6</v>
      </c>
      <c r="K8" s="85">
        <f t="shared" si="0"/>
        <v>336</v>
      </c>
      <c r="L8" s="86">
        <f>M8</f>
        <v>1.3392857142857144</v>
      </c>
      <c r="M8" s="87">
        <f t="shared" si="1"/>
        <v>1.3392857142857144</v>
      </c>
    </row>
    <row r="9" spans="1:13" s="25" customFormat="1" x14ac:dyDescent="0.3">
      <c r="A9" s="33"/>
      <c r="B9" s="26" t="s">
        <v>0</v>
      </c>
      <c r="C9" s="26" t="s">
        <v>220</v>
      </c>
      <c r="D9" s="84" t="s">
        <v>2</v>
      </c>
      <c r="E9" s="84"/>
      <c r="F9" s="27" t="s">
        <v>720</v>
      </c>
      <c r="G9" s="27">
        <v>20</v>
      </c>
      <c r="H9" s="27">
        <v>4.5</v>
      </c>
      <c r="I9" s="27">
        <v>270</v>
      </c>
      <c r="J9" s="27">
        <v>5.6</v>
      </c>
      <c r="K9" s="85">
        <f t="shared" si="0"/>
        <v>336</v>
      </c>
      <c r="L9" s="86">
        <f t="shared" ref="L9:L30" si="2">M9</f>
        <v>1.3392857142857144</v>
      </c>
      <c r="M9" s="87">
        <f t="shared" si="1"/>
        <v>1.3392857142857144</v>
      </c>
    </row>
    <row r="10" spans="1:13" s="25" customFormat="1" x14ac:dyDescent="0.3">
      <c r="A10" s="33"/>
      <c r="B10" s="26" t="s">
        <v>0</v>
      </c>
      <c r="C10" s="26" t="s">
        <v>220</v>
      </c>
      <c r="D10" s="84" t="s">
        <v>2</v>
      </c>
      <c r="E10" s="84"/>
      <c r="F10" s="27" t="s">
        <v>721</v>
      </c>
      <c r="G10" s="27">
        <v>20</v>
      </c>
      <c r="H10" s="27">
        <v>4.5</v>
      </c>
      <c r="I10" s="27">
        <v>270</v>
      </c>
      <c r="J10" s="27">
        <v>5.6</v>
      </c>
      <c r="K10" s="85">
        <f t="shared" si="0"/>
        <v>336</v>
      </c>
      <c r="L10" s="86">
        <f t="shared" si="2"/>
        <v>1.3392857142857144</v>
      </c>
      <c r="M10" s="87">
        <f t="shared" si="1"/>
        <v>1.3392857142857144</v>
      </c>
    </row>
    <row r="11" spans="1:13" s="25" customFormat="1" x14ac:dyDescent="0.3">
      <c r="A11" s="33"/>
      <c r="B11" s="26" t="s">
        <v>0</v>
      </c>
      <c r="C11" s="26" t="s">
        <v>220</v>
      </c>
      <c r="D11" s="84" t="s">
        <v>2</v>
      </c>
      <c r="E11" s="84"/>
      <c r="F11" s="27" t="s">
        <v>722</v>
      </c>
      <c r="G11" s="27">
        <v>20</v>
      </c>
      <c r="H11" s="27">
        <v>4.5</v>
      </c>
      <c r="I11" s="27">
        <v>270</v>
      </c>
      <c r="J11" s="27">
        <v>5.6</v>
      </c>
      <c r="K11" s="85">
        <f t="shared" si="0"/>
        <v>336</v>
      </c>
      <c r="L11" s="86">
        <f t="shared" si="2"/>
        <v>1.3392857142857144</v>
      </c>
      <c r="M11" s="87">
        <f t="shared" si="1"/>
        <v>1.3392857142857144</v>
      </c>
    </row>
    <row r="12" spans="1:13" s="25" customFormat="1" x14ac:dyDescent="0.3">
      <c r="A12" s="33"/>
      <c r="B12" s="26" t="s">
        <v>0</v>
      </c>
      <c r="C12" s="26" t="s">
        <v>220</v>
      </c>
      <c r="D12" s="84" t="s">
        <v>2</v>
      </c>
      <c r="E12" s="84"/>
      <c r="F12" s="27" t="s">
        <v>723</v>
      </c>
      <c r="G12" s="27">
        <v>20</v>
      </c>
      <c r="H12" s="27">
        <v>4.5</v>
      </c>
      <c r="I12" s="27">
        <v>270</v>
      </c>
      <c r="J12" s="27">
        <v>5.6</v>
      </c>
      <c r="K12" s="85">
        <f t="shared" si="0"/>
        <v>336</v>
      </c>
      <c r="L12" s="86">
        <f t="shared" si="2"/>
        <v>1.3392857142857144</v>
      </c>
      <c r="M12" s="87">
        <f t="shared" si="1"/>
        <v>1.3392857142857144</v>
      </c>
    </row>
    <row r="13" spans="1:13" s="25" customFormat="1" x14ac:dyDescent="0.3">
      <c r="A13" s="33"/>
      <c r="B13" s="26" t="s">
        <v>0</v>
      </c>
      <c r="C13" s="26" t="s">
        <v>220</v>
      </c>
      <c r="D13" s="84" t="s">
        <v>2</v>
      </c>
      <c r="E13" s="84"/>
      <c r="F13" s="27" t="s">
        <v>724</v>
      </c>
      <c r="G13" s="27">
        <v>20</v>
      </c>
      <c r="H13" s="27">
        <v>4.5</v>
      </c>
      <c r="I13" s="27">
        <v>270</v>
      </c>
      <c r="J13" s="27">
        <v>5.6</v>
      </c>
      <c r="K13" s="85">
        <f t="shared" si="0"/>
        <v>336</v>
      </c>
      <c r="L13" s="86">
        <f t="shared" si="2"/>
        <v>1.3392857142857144</v>
      </c>
      <c r="M13" s="87">
        <f t="shared" si="1"/>
        <v>1.3392857142857144</v>
      </c>
    </row>
    <row r="14" spans="1:13" s="25" customFormat="1" x14ac:dyDescent="0.3">
      <c r="A14" s="33"/>
      <c r="B14" s="26" t="s">
        <v>0</v>
      </c>
      <c r="C14" s="26" t="s">
        <v>220</v>
      </c>
      <c r="D14" s="84" t="s">
        <v>2</v>
      </c>
      <c r="E14" s="84"/>
      <c r="F14" s="27" t="s">
        <v>725</v>
      </c>
      <c r="G14" s="27">
        <v>20</v>
      </c>
      <c r="H14" s="27">
        <v>4.5</v>
      </c>
      <c r="I14" s="27">
        <v>270</v>
      </c>
      <c r="J14" s="27">
        <v>5.6</v>
      </c>
      <c r="K14" s="85">
        <f t="shared" si="0"/>
        <v>336</v>
      </c>
      <c r="L14" s="86">
        <f t="shared" si="2"/>
        <v>1.3392857142857144</v>
      </c>
      <c r="M14" s="87">
        <f t="shared" si="1"/>
        <v>1.3392857142857144</v>
      </c>
    </row>
    <row r="15" spans="1:13" s="25" customFormat="1" x14ac:dyDescent="0.3">
      <c r="A15" s="33"/>
      <c r="B15" s="26" t="s">
        <v>0</v>
      </c>
      <c r="C15" s="26" t="s">
        <v>220</v>
      </c>
      <c r="D15" s="84" t="s">
        <v>2</v>
      </c>
      <c r="E15" s="84"/>
      <c r="F15" s="27" t="s">
        <v>726</v>
      </c>
      <c r="G15" s="27">
        <v>20</v>
      </c>
      <c r="H15" s="27">
        <v>4.5</v>
      </c>
      <c r="I15" s="27">
        <v>270</v>
      </c>
      <c r="J15" s="27">
        <v>5.6</v>
      </c>
      <c r="K15" s="85">
        <f t="shared" si="0"/>
        <v>336</v>
      </c>
      <c r="L15" s="86">
        <f t="shared" si="2"/>
        <v>1.3392857142857144</v>
      </c>
      <c r="M15" s="87">
        <f t="shared" si="1"/>
        <v>1.3392857142857144</v>
      </c>
    </row>
    <row r="16" spans="1:13" s="25" customFormat="1" x14ac:dyDescent="0.3">
      <c r="A16" s="33"/>
      <c r="B16" s="26" t="s">
        <v>0</v>
      </c>
      <c r="C16" s="26" t="s">
        <v>220</v>
      </c>
      <c r="D16" s="84" t="s">
        <v>2</v>
      </c>
      <c r="E16" s="84"/>
      <c r="F16" s="27" t="s">
        <v>727</v>
      </c>
      <c r="G16" s="27">
        <v>20</v>
      </c>
      <c r="H16" s="27">
        <v>4.5</v>
      </c>
      <c r="I16" s="27">
        <v>270</v>
      </c>
      <c r="J16" s="27">
        <v>5.6</v>
      </c>
      <c r="K16" s="85">
        <f t="shared" si="0"/>
        <v>336</v>
      </c>
      <c r="L16" s="86">
        <f t="shared" si="2"/>
        <v>1.3392857142857144</v>
      </c>
      <c r="M16" s="87">
        <f t="shared" si="1"/>
        <v>1.3392857142857144</v>
      </c>
    </row>
    <row r="17" spans="1:13" s="25" customFormat="1" x14ac:dyDescent="0.3">
      <c r="A17" s="33"/>
      <c r="B17" s="26" t="s">
        <v>0</v>
      </c>
      <c r="C17" s="26" t="s">
        <v>220</v>
      </c>
      <c r="D17" s="84" t="s">
        <v>2</v>
      </c>
      <c r="E17" s="84"/>
      <c r="F17" s="27" t="s">
        <v>728</v>
      </c>
      <c r="G17" s="27">
        <v>20</v>
      </c>
      <c r="H17" s="27">
        <v>4.5</v>
      </c>
      <c r="I17" s="27">
        <v>270</v>
      </c>
      <c r="J17" s="27">
        <v>5.6</v>
      </c>
      <c r="K17" s="85">
        <f t="shared" si="0"/>
        <v>336</v>
      </c>
      <c r="L17" s="86">
        <f t="shared" si="2"/>
        <v>1.3392857142857144</v>
      </c>
      <c r="M17" s="87">
        <f t="shared" si="1"/>
        <v>1.3392857142857144</v>
      </c>
    </row>
    <row r="18" spans="1:13" s="25" customFormat="1" x14ac:dyDescent="0.3">
      <c r="A18" s="33"/>
      <c r="B18" s="26" t="s">
        <v>0</v>
      </c>
      <c r="C18" s="26" t="s">
        <v>220</v>
      </c>
      <c r="D18" s="84" t="s">
        <v>2</v>
      </c>
      <c r="E18" s="84"/>
      <c r="F18" s="27" t="s">
        <v>729</v>
      </c>
      <c r="G18" s="27">
        <v>20</v>
      </c>
      <c r="H18" s="27">
        <v>4.5</v>
      </c>
      <c r="I18" s="27">
        <v>270</v>
      </c>
      <c r="J18" s="27">
        <v>5.6</v>
      </c>
      <c r="K18" s="85">
        <f t="shared" si="0"/>
        <v>336</v>
      </c>
      <c r="L18" s="86">
        <f t="shared" si="2"/>
        <v>1.3392857142857144</v>
      </c>
      <c r="M18" s="87">
        <f t="shared" si="1"/>
        <v>1.3392857142857144</v>
      </c>
    </row>
    <row r="19" spans="1:13" s="25" customFormat="1" x14ac:dyDescent="0.3">
      <c r="A19" s="33"/>
      <c r="B19" s="26" t="s">
        <v>0</v>
      </c>
      <c r="C19" s="26" t="s">
        <v>220</v>
      </c>
      <c r="D19" s="84" t="s">
        <v>87</v>
      </c>
      <c r="E19" s="84"/>
      <c r="F19" s="27" t="s">
        <v>708</v>
      </c>
      <c r="G19" s="27">
        <v>20</v>
      </c>
      <c r="H19" s="27">
        <v>2</v>
      </c>
      <c r="I19" s="27">
        <v>134</v>
      </c>
      <c r="J19" s="27">
        <v>7</v>
      </c>
      <c r="K19" s="85">
        <f t="shared" si="0"/>
        <v>420</v>
      </c>
      <c r="L19" s="86">
        <f t="shared" si="2"/>
        <v>0.53174603174603174</v>
      </c>
      <c r="M19" s="87">
        <f t="shared" si="1"/>
        <v>0.53174603174603174</v>
      </c>
    </row>
    <row r="20" spans="1:13" s="25" customFormat="1" x14ac:dyDescent="0.3">
      <c r="A20" s="33"/>
      <c r="B20" s="26" t="s">
        <v>0</v>
      </c>
      <c r="C20" s="26" t="s">
        <v>220</v>
      </c>
      <c r="D20" s="84" t="s">
        <v>87</v>
      </c>
      <c r="E20" s="84"/>
      <c r="F20" s="27" t="s">
        <v>709</v>
      </c>
      <c r="G20" s="27">
        <v>20</v>
      </c>
      <c r="H20" s="27">
        <v>2</v>
      </c>
      <c r="I20" s="27">
        <v>134</v>
      </c>
      <c r="J20" s="27">
        <v>7</v>
      </c>
      <c r="K20" s="85">
        <f t="shared" si="0"/>
        <v>420</v>
      </c>
      <c r="L20" s="86">
        <f t="shared" si="2"/>
        <v>0.53174603174603174</v>
      </c>
      <c r="M20" s="87">
        <f t="shared" si="1"/>
        <v>0.53174603174603174</v>
      </c>
    </row>
    <row r="21" spans="1:13" s="25" customFormat="1" x14ac:dyDescent="0.3">
      <c r="A21" s="33"/>
      <c r="B21" s="26" t="s">
        <v>0</v>
      </c>
      <c r="C21" s="26" t="s">
        <v>220</v>
      </c>
      <c r="D21" s="84" t="s">
        <v>87</v>
      </c>
      <c r="E21" s="84"/>
      <c r="F21" s="27" t="s">
        <v>710</v>
      </c>
      <c r="G21" s="27">
        <v>20</v>
      </c>
      <c r="H21" s="27">
        <v>2</v>
      </c>
      <c r="I21" s="27">
        <v>134</v>
      </c>
      <c r="J21" s="27">
        <v>7</v>
      </c>
      <c r="K21" s="85">
        <f t="shared" si="0"/>
        <v>420</v>
      </c>
      <c r="L21" s="86">
        <f t="shared" si="2"/>
        <v>0.53174603174603174</v>
      </c>
      <c r="M21" s="87">
        <f t="shared" si="1"/>
        <v>0.53174603174603174</v>
      </c>
    </row>
    <row r="22" spans="1:13" s="25" customFormat="1" x14ac:dyDescent="0.3">
      <c r="A22" s="33"/>
      <c r="B22" s="26" t="s">
        <v>0</v>
      </c>
      <c r="C22" s="26" t="s">
        <v>220</v>
      </c>
      <c r="D22" s="84" t="s">
        <v>87</v>
      </c>
      <c r="E22" s="84"/>
      <c r="F22" s="27" t="s">
        <v>711</v>
      </c>
      <c r="G22" s="27">
        <v>20</v>
      </c>
      <c r="H22" s="27">
        <v>2</v>
      </c>
      <c r="I22" s="27">
        <v>134</v>
      </c>
      <c r="J22" s="27">
        <v>7</v>
      </c>
      <c r="K22" s="85">
        <f t="shared" si="0"/>
        <v>420</v>
      </c>
      <c r="L22" s="86">
        <f t="shared" si="2"/>
        <v>0.53174603174603174</v>
      </c>
      <c r="M22" s="87">
        <f t="shared" si="1"/>
        <v>0.53174603174603174</v>
      </c>
    </row>
    <row r="23" spans="1:13" s="25" customFormat="1" x14ac:dyDescent="0.3">
      <c r="A23" s="33"/>
      <c r="B23" s="26" t="s">
        <v>0</v>
      </c>
      <c r="C23" s="26" t="s">
        <v>220</v>
      </c>
      <c r="D23" s="84" t="s">
        <v>87</v>
      </c>
      <c r="E23" s="84"/>
      <c r="F23" s="27" t="s">
        <v>712</v>
      </c>
      <c r="G23" s="27">
        <v>20</v>
      </c>
      <c r="H23" s="27">
        <v>2</v>
      </c>
      <c r="I23" s="27">
        <v>134</v>
      </c>
      <c r="J23" s="27">
        <v>7</v>
      </c>
      <c r="K23" s="85">
        <f t="shared" si="0"/>
        <v>420</v>
      </c>
      <c r="L23" s="86">
        <f t="shared" si="2"/>
        <v>0.53174603174603174</v>
      </c>
      <c r="M23" s="87">
        <f t="shared" si="1"/>
        <v>0.53174603174603174</v>
      </c>
    </row>
    <row r="24" spans="1:13" s="25" customFormat="1" x14ac:dyDescent="0.3">
      <c r="A24" s="33"/>
      <c r="B24" s="26" t="s">
        <v>0</v>
      </c>
      <c r="C24" s="26" t="s">
        <v>220</v>
      </c>
      <c r="D24" s="84" t="s">
        <v>87</v>
      </c>
      <c r="E24" s="84"/>
      <c r="F24" s="27" t="s">
        <v>713</v>
      </c>
      <c r="G24" s="27">
        <v>20</v>
      </c>
      <c r="H24" s="27">
        <v>2</v>
      </c>
      <c r="I24" s="27">
        <v>134</v>
      </c>
      <c r="J24" s="27">
        <v>7</v>
      </c>
      <c r="K24" s="85">
        <f t="shared" si="0"/>
        <v>420</v>
      </c>
      <c r="L24" s="86">
        <f t="shared" si="2"/>
        <v>0.53174603174603174</v>
      </c>
      <c r="M24" s="87">
        <f t="shared" si="1"/>
        <v>0.53174603174603174</v>
      </c>
    </row>
    <row r="25" spans="1:13" s="25" customFormat="1" x14ac:dyDescent="0.3">
      <c r="A25" s="33"/>
      <c r="B25" s="26" t="s">
        <v>0</v>
      </c>
      <c r="C25" s="26" t="s">
        <v>220</v>
      </c>
      <c r="D25" s="84" t="s">
        <v>87</v>
      </c>
      <c r="E25" s="84"/>
      <c r="F25" s="27" t="s">
        <v>714</v>
      </c>
      <c r="G25" s="27">
        <v>20</v>
      </c>
      <c r="H25" s="27">
        <v>2</v>
      </c>
      <c r="I25" s="27">
        <v>134</v>
      </c>
      <c r="J25" s="27">
        <v>7</v>
      </c>
      <c r="K25" s="85">
        <f t="shared" si="0"/>
        <v>420</v>
      </c>
      <c r="L25" s="86">
        <f t="shared" si="2"/>
        <v>0.53174603174603174</v>
      </c>
      <c r="M25" s="87">
        <f t="shared" si="1"/>
        <v>0.53174603174603174</v>
      </c>
    </row>
    <row r="26" spans="1:13" s="25" customFormat="1" x14ac:dyDescent="0.3">
      <c r="A26" s="33"/>
      <c r="B26" s="26" t="s">
        <v>0</v>
      </c>
      <c r="C26" s="26" t="s">
        <v>220</v>
      </c>
      <c r="D26" s="84" t="s">
        <v>87</v>
      </c>
      <c r="E26" s="84"/>
      <c r="F26" s="27" t="s">
        <v>715</v>
      </c>
      <c r="G26" s="27">
        <v>20</v>
      </c>
      <c r="H26" s="27">
        <v>2</v>
      </c>
      <c r="I26" s="27">
        <v>134</v>
      </c>
      <c r="J26" s="27">
        <v>7</v>
      </c>
      <c r="K26" s="85">
        <f t="shared" si="0"/>
        <v>420</v>
      </c>
      <c r="L26" s="86">
        <f t="shared" si="2"/>
        <v>0.53174603174603174</v>
      </c>
      <c r="M26" s="87">
        <f t="shared" si="1"/>
        <v>0.53174603174603174</v>
      </c>
    </row>
    <row r="27" spans="1:13" s="25" customFormat="1" x14ac:dyDescent="0.3">
      <c r="A27" s="33"/>
      <c r="B27" s="26" t="s">
        <v>0</v>
      </c>
      <c r="C27" s="26" t="s">
        <v>220</v>
      </c>
      <c r="D27" s="84" t="s">
        <v>87</v>
      </c>
      <c r="E27" s="84"/>
      <c r="F27" s="27" t="s">
        <v>716</v>
      </c>
      <c r="G27" s="27">
        <v>20</v>
      </c>
      <c r="H27" s="27">
        <v>2</v>
      </c>
      <c r="I27" s="27">
        <v>134</v>
      </c>
      <c r="J27" s="27">
        <v>7</v>
      </c>
      <c r="K27" s="85">
        <f t="shared" si="0"/>
        <v>420</v>
      </c>
      <c r="L27" s="86">
        <f t="shared" si="2"/>
        <v>0.53174603174603174</v>
      </c>
      <c r="M27" s="87">
        <f t="shared" si="1"/>
        <v>0.53174603174603174</v>
      </c>
    </row>
    <row r="28" spans="1:13" s="25" customFormat="1" x14ac:dyDescent="0.3">
      <c r="A28" s="33"/>
      <c r="B28" s="26" t="s">
        <v>0</v>
      </c>
      <c r="C28" s="26" t="s">
        <v>220</v>
      </c>
      <c r="D28" s="84" t="s">
        <v>87</v>
      </c>
      <c r="E28" s="84"/>
      <c r="F28" s="27" t="s">
        <v>717</v>
      </c>
      <c r="G28" s="27">
        <v>20</v>
      </c>
      <c r="H28" s="27">
        <v>2</v>
      </c>
      <c r="I28" s="27">
        <v>134</v>
      </c>
      <c r="J28" s="27">
        <v>7</v>
      </c>
      <c r="K28" s="85">
        <f t="shared" si="0"/>
        <v>420</v>
      </c>
      <c r="L28" s="86">
        <f t="shared" si="2"/>
        <v>0.53174603174603174</v>
      </c>
      <c r="M28" s="87">
        <f t="shared" si="1"/>
        <v>0.53174603174603174</v>
      </c>
    </row>
    <row r="29" spans="1:13" s="25" customFormat="1" x14ac:dyDescent="0.3">
      <c r="A29" s="33"/>
      <c r="B29" s="26" t="s">
        <v>0</v>
      </c>
      <c r="C29" s="26" t="s">
        <v>220</v>
      </c>
      <c r="D29" s="84" t="s">
        <v>87</v>
      </c>
      <c r="E29" s="84"/>
      <c r="F29" s="27" t="s">
        <v>718</v>
      </c>
      <c r="G29" s="27">
        <v>20</v>
      </c>
      <c r="H29" s="27">
        <v>2</v>
      </c>
      <c r="I29" s="27">
        <v>134</v>
      </c>
      <c r="J29" s="27">
        <v>7</v>
      </c>
      <c r="K29" s="85">
        <f t="shared" si="0"/>
        <v>420</v>
      </c>
      <c r="L29" s="86">
        <f t="shared" si="2"/>
        <v>0.53174603174603174</v>
      </c>
      <c r="M29" s="87">
        <f t="shared" si="1"/>
        <v>0.53174603174603174</v>
      </c>
    </row>
    <row r="30" spans="1:13" s="25" customFormat="1" x14ac:dyDescent="0.3">
      <c r="A30" s="33"/>
      <c r="B30" s="26" t="s">
        <v>0</v>
      </c>
      <c r="C30" s="26" t="s">
        <v>4</v>
      </c>
      <c r="D30" s="27" t="s">
        <v>2</v>
      </c>
      <c r="E30" s="84"/>
      <c r="F30" s="27" t="s">
        <v>741</v>
      </c>
      <c r="G30" s="27" t="s">
        <v>6</v>
      </c>
      <c r="H30" s="27">
        <v>5</v>
      </c>
      <c r="I30" s="27">
        <v>300</v>
      </c>
      <c r="J30" s="27">
        <v>7.6</v>
      </c>
      <c r="K30" s="85">
        <f t="shared" si="0"/>
        <v>456</v>
      </c>
      <c r="L30" s="86">
        <f t="shared" si="2"/>
        <v>1.0964912280701755</v>
      </c>
      <c r="M30" s="87">
        <f t="shared" si="1"/>
        <v>1.0964912280701755</v>
      </c>
    </row>
    <row r="31" spans="1:13" x14ac:dyDescent="0.3">
      <c r="A31" s="39"/>
      <c r="B31" s="34" t="s">
        <v>0</v>
      </c>
      <c r="C31" s="34" t="s">
        <v>4</v>
      </c>
      <c r="D31" s="37" t="s">
        <v>2</v>
      </c>
      <c r="E31" s="88"/>
      <c r="F31" s="37" t="s">
        <v>5</v>
      </c>
      <c r="G31" s="88" t="s">
        <v>6</v>
      </c>
      <c r="H31" s="88" t="s">
        <v>825</v>
      </c>
      <c r="I31" s="88">
        <v>300</v>
      </c>
      <c r="J31" s="88">
        <v>7.6</v>
      </c>
      <c r="K31" s="81">
        <f t="shared" si="0"/>
        <v>456</v>
      </c>
      <c r="L31" s="89">
        <v>1.0964912280701755</v>
      </c>
      <c r="M31" s="83">
        <f t="shared" si="1"/>
        <v>1.0964912280701755</v>
      </c>
    </row>
    <row r="32" spans="1:13" s="25" customFormat="1" x14ac:dyDescent="0.3">
      <c r="A32" s="33"/>
      <c r="B32" s="26" t="s">
        <v>0</v>
      </c>
      <c r="C32" s="26" t="s">
        <v>4</v>
      </c>
      <c r="D32" s="27" t="s">
        <v>2</v>
      </c>
      <c r="E32" s="28"/>
      <c r="F32" s="27" t="s">
        <v>742</v>
      </c>
      <c r="G32" s="28" t="s">
        <v>6</v>
      </c>
      <c r="H32" s="28">
        <v>5</v>
      </c>
      <c r="I32" s="28">
        <v>300</v>
      </c>
      <c r="J32" s="28">
        <v>7.6</v>
      </c>
      <c r="K32" s="85">
        <f t="shared" si="0"/>
        <v>456</v>
      </c>
      <c r="L32" s="86">
        <f>M32</f>
        <v>1.0964912280701755</v>
      </c>
      <c r="M32" s="87">
        <f t="shared" si="1"/>
        <v>1.0964912280701755</v>
      </c>
    </row>
    <row r="33" spans="1:13" s="25" customFormat="1" x14ac:dyDescent="0.3">
      <c r="A33" s="33"/>
      <c r="B33" s="26" t="s">
        <v>0</v>
      </c>
      <c r="C33" s="26" t="s">
        <v>4</v>
      </c>
      <c r="D33" s="27" t="s">
        <v>2</v>
      </c>
      <c r="E33" s="28"/>
      <c r="F33" s="27" t="s">
        <v>743</v>
      </c>
      <c r="G33" s="28" t="s">
        <v>6</v>
      </c>
      <c r="H33" s="28">
        <v>5</v>
      </c>
      <c r="I33" s="28">
        <v>300</v>
      </c>
      <c r="J33" s="28">
        <v>9.1999999999999993</v>
      </c>
      <c r="K33" s="85">
        <f t="shared" si="0"/>
        <v>552</v>
      </c>
      <c r="L33" s="86">
        <f>M33</f>
        <v>0.90579710144927539</v>
      </c>
      <c r="M33" s="87">
        <f t="shared" si="1"/>
        <v>0.90579710144927539</v>
      </c>
    </row>
    <row r="34" spans="1:13" s="91" customFormat="1" x14ac:dyDescent="0.3">
      <c r="A34" s="175"/>
      <c r="B34" s="34" t="s">
        <v>0</v>
      </c>
      <c r="C34" s="34" t="s">
        <v>4</v>
      </c>
      <c r="D34" s="37" t="s">
        <v>2</v>
      </c>
      <c r="E34" s="88"/>
      <c r="F34" s="88" t="s">
        <v>744</v>
      </c>
      <c r="G34" s="88" t="s">
        <v>6</v>
      </c>
      <c r="H34" s="88" t="s">
        <v>825</v>
      </c>
      <c r="I34" s="88">
        <v>300</v>
      </c>
      <c r="J34" s="88">
        <v>9.1999999999999993</v>
      </c>
      <c r="K34" s="90">
        <f t="shared" si="0"/>
        <v>552</v>
      </c>
      <c r="L34" s="89">
        <v>0.90579710144927539</v>
      </c>
      <c r="M34" s="83">
        <f t="shared" si="1"/>
        <v>0.90579710144927539</v>
      </c>
    </row>
    <row r="35" spans="1:13" s="25" customFormat="1" x14ac:dyDescent="0.3">
      <c r="A35" s="33"/>
      <c r="B35" s="26" t="s">
        <v>0</v>
      </c>
      <c r="C35" s="26" t="s">
        <v>4</v>
      </c>
      <c r="D35" s="27" t="s">
        <v>2</v>
      </c>
      <c r="E35" s="28"/>
      <c r="F35" s="28" t="s">
        <v>745</v>
      </c>
      <c r="G35" s="28" t="s">
        <v>6</v>
      </c>
      <c r="H35" s="28">
        <v>5</v>
      </c>
      <c r="I35" s="28">
        <v>300</v>
      </c>
      <c r="J35" s="28">
        <v>9.1999999999999993</v>
      </c>
      <c r="K35" s="85">
        <f t="shared" si="0"/>
        <v>552</v>
      </c>
      <c r="L35" s="86">
        <f>M35</f>
        <v>0.90579710144927539</v>
      </c>
      <c r="M35" s="87">
        <f t="shared" si="1"/>
        <v>0.90579710144927539</v>
      </c>
    </row>
    <row r="36" spans="1:13" s="91" customFormat="1" x14ac:dyDescent="0.3">
      <c r="A36" s="175"/>
      <c r="B36" s="66" t="s">
        <v>0</v>
      </c>
      <c r="C36" s="34" t="s">
        <v>4</v>
      </c>
      <c r="D36" s="69" t="s">
        <v>2</v>
      </c>
      <c r="E36" s="92"/>
      <c r="F36" s="92" t="s">
        <v>746</v>
      </c>
      <c r="G36" s="92" t="s">
        <v>6</v>
      </c>
      <c r="H36" s="92" t="s">
        <v>825</v>
      </c>
      <c r="I36" s="92">
        <v>300</v>
      </c>
      <c r="J36" s="92">
        <v>7</v>
      </c>
      <c r="K36" s="90">
        <f t="shared" si="0"/>
        <v>420</v>
      </c>
      <c r="L36" s="82">
        <v>1.1904761904761905</v>
      </c>
      <c r="M36" s="83">
        <f t="shared" si="1"/>
        <v>1.1904761904761905</v>
      </c>
    </row>
    <row r="37" spans="1:13" s="91" customFormat="1" x14ac:dyDescent="0.3">
      <c r="A37" s="175"/>
      <c r="B37" s="34" t="s">
        <v>0</v>
      </c>
      <c r="C37" s="34" t="s">
        <v>4</v>
      </c>
      <c r="D37" s="37" t="s">
        <v>2</v>
      </c>
      <c r="E37" s="37"/>
      <c r="F37" s="37" t="s">
        <v>747</v>
      </c>
      <c r="G37" s="88" t="s">
        <v>6</v>
      </c>
      <c r="H37" s="88" t="s">
        <v>825</v>
      </c>
      <c r="I37" s="88">
        <v>300</v>
      </c>
      <c r="J37" s="88">
        <v>7</v>
      </c>
      <c r="K37" s="90">
        <f t="shared" si="0"/>
        <v>420</v>
      </c>
      <c r="L37" s="89">
        <v>1.1904761904761905</v>
      </c>
      <c r="M37" s="83">
        <f t="shared" si="1"/>
        <v>1.1904761904761905</v>
      </c>
    </row>
    <row r="38" spans="1:13" s="91" customFormat="1" x14ac:dyDescent="0.3">
      <c r="A38" s="175"/>
      <c r="B38" s="88" t="s">
        <v>0</v>
      </c>
      <c r="C38" s="34" t="s">
        <v>4</v>
      </c>
      <c r="D38" s="34" t="s">
        <v>87</v>
      </c>
      <c r="E38" s="36"/>
      <c r="F38" s="37" t="s">
        <v>88</v>
      </c>
      <c r="G38" s="37" t="s">
        <v>6</v>
      </c>
      <c r="H38" s="37" t="s">
        <v>826</v>
      </c>
      <c r="I38" s="37">
        <v>278</v>
      </c>
      <c r="J38" s="37">
        <v>5</v>
      </c>
      <c r="K38" s="90">
        <f t="shared" si="0"/>
        <v>300</v>
      </c>
      <c r="L38" s="89">
        <v>1.5444444444444445</v>
      </c>
      <c r="M38" s="83">
        <f t="shared" si="1"/>
        <v>1.5444444444444445</v>
      </c>
    </row>
    <row r="39" spans="1:13" s="25" customFormat="1" x14ac:dyDescent="0.3">
      <c r="A39" s="33"/>
      <c r="B39" s="28" t="s">
        <v>0</v>
      </c>
      <c r="C39" s="26" t="s">
        <v>4</v>
      </c>
      <c r="D39" s="26" t="s">
        <v>87</v>
      </c>
      <c r="E39" s="31"/>
      <c r="F39" s="27" t="s">
        <v>739</v>
      </c>
      <c r="G39" s="27" t="s">
        <v>6</v>
      </c>
      <c r="H39" s="27" t="s">
        <v>826</v>
      </c>
      <c r="I39" s="27">
        <v>278</v>
      </c>
      <c r="J39" s="27">
        <v>5</v>
      </c>
      <c r="K39" s="85">
        <f t="shared" si="0"/>
        <v>300</v>
      </c>
      <c r="L39" s="86">
        <f>M39</f>
        <v>1.5444444444444445</v>
      </c>
      <c r="M39" s="87">
        <f t="shared" si="1"/>
        <v>1.5444444444444445</v>
      </c>
    </row>
    <row r="40" spans="1:13" s="25" customFormat="1" x14ac:dyDescent="0.3">
      <c r="A40" s="33"/>
      <c r="B40" s="28" t="s">
        <v>0</v>
      </c>
      <c r="C40" s="26" t="s">
        <v>4</v>
      </c>
      <c r="D40" s="26" t="s">
        <v>87</v>
      </c>
      <c r="E40" s="31"/>
      <c r="F40" s="27" t="s">
        <v>740</v>
      </c>
      <c r="G40" s="27" t="s">
        <v>6</v>
      </c>
      <c r="H40" s="27">
        <v>4.26</v>
      </c>
      <c r="I40" s="27">
        <v>256</v>
      </c>
      <c r="J40" s="27">
        <v>5</v>
      </c>
      <c r="K40" s="85">
        <f t="shared" si="0"/>
        <v>300</v>
      </c>
      <c r="L40" s="86">
        <f>M40</f>
        <v>1.4222222222222223</v>
      </c>
      <c r="M40" s="87">
        <f t="shared" si="1"/>
        <v>1.4222222222222223</v>
      </c>
    </row>
    <row r="41" spans="1:13" s="79" customFormat="1" x14ac:dyDescent="0.3">
      <c r="A41" s="105" t="s">
        <v>829</v>
      </c>
      <c r="B41" s="73" t="s">
        <v>346</v>
      </c>
      <c r="C41" s="93" t="s">
        <v>4</v>
      </c>
      <c r="D41" s="94" t="s">
        <v>2</v>
      </c>
      <c r="E41" s="74"/>
      <c r="F41" s="95">
        <v>64</v>
      </c>
      <c r="G41" s="95" t="s">
        <v>6</v>
      </c>
      <c r="H41" s="95">
        <v>2</v>
      </c>
      <c r="I41" s="95">
        <v>124</v>
      </c>
      <c r="J41" s="95">
        <v>7.7</v>
      </c>
      <c r="K41" s="76">
        <f t="shared" si="0"/>
        <v>462</v>
      </c>
      <c r="L41" s="77">
        <v>0.44700000000000001</v>
      </c>
      <c r="M41" s="78">
        <f t="shared" si="1"/>
        <v>0.44733044733044736</v>
      </c>
    </row>
    <row r="42" spans="1:13" s="79" customFormat="1" x14ac:dyDescent="0.3">
      <c r="A42" s="105" t="s">
        <v>829</v>
      </c>
      <c r="B42" s="73" t="s">
        <v>346</v>
      </c>
      <c r="C42" s="93" t="s">
        <v>4</v>
      </c>
      <c r="D42" s="94" t="s">
        <v>2</v>
      </c>
      <c r="E42" s="74"/>
      <c r="F42" s="95">
        <v>84</v>
      </c>
      <c r="G42" s="95" t="s">
        <v>6</v>
      </c>
      <c r="H42" s="95">
        <v>2.2000000000000002</v>
      </c>
      <c r="I42" s="95">
        <v>131</v>
      </c>
      <c r="J42" s="95">
        <v>9.9</v>
      </c>
      <c r="K42" s="76">
        <f t="shared" si="0"/>
        <v>594</v>
      </c>
      <c r="L42" s="77">
        <v>0.36699999999999999</v>
      </c>
      <c r="M42" s="78">
        <f t="shared" si="1"/>
        <v>0.36756453423120089</v>
      </c>
    </row>
    <row r="43" spans="1:13" s="79" customFormat="1" x14ac:dyDescent="0.3">
      <c r="A43" s="105" t="s">
        <v>829</v>
      </c>
      <c r="B43" s="73" t="s">
        <v>346</v>
      </c>
      <c r="C43" s="95" t="s">
        <v>4</v>
      </c>
      <c r="D43" s="94" t="s">
        <v>2</v>
      </c>
      <c r="E43" s="74"/>
      <c r="F43" s="95" t="s">
        <v>349</v>
      </c>
      <c r="G43" s="95" t="s">
        <v>6</v>
      </c>
      <c r="H43" s="95">
        <v>2</v>
      </c>
      <c r="I43" s="95">
        <v>124</v>
      </c>
      <c r="J43" s="95">
        <v>7.7</v>
      </c>
      <c r="K43" s="76">
        <f t="shared" si="0"/>
        <v>462</v>
      </c>
      <c r="L43" s="77">
        <v>0.44700000000000001</v>
      </c>
      <c r="M43" s="78">
        <f t="shared" si="1"/>
        <v>0.44733044733044736</v>
      </c>
    </row>
    <row r="44" spans="1:13" s="79" customFormat="1" x14ac:dyDescent="0.3">
      <c r="A44" s="105" t="s">
        <v>829</v>
      </c>
      <c r="B44" s="73" t="s">
        <v>346</v>
      </c>
      <c r="C44" s="95" t="s">
        <v>4</v>
      </c>
      <c r="D44" s="94" t="s">
        <v>2</v>
      </c>
      <c r="E44" s="74"/>
      <c r="F44" s="95" t="s">
        <v>350</v>
      </c>
      <c r="G44" s="95" t="s">
        <v>6</v>
      </c>
      <c r="H44" s="95">
        <v>2.2000000000000002</v>
      </c>
      <c r="I44" s="95">
        <v>131</v>
      </c>
      <c r="J44" s="95">
        <v>9.9</v>
      </c>
      <c r="K44" s="76">
        <f t="shared" si="0"/>
        <v>594</v>
      </c>
      <c r="L44" s="77">
        <v>0.36699999999999999</v>
      </c>
      <c r="M44" s="78">
        <f t="shared" si="1"/>
        <v>0.36756453423120089</v>
      </c>
    </row>
    <row r="45" spans="1:13" s="79" customFormat="1" x14ac:dyDescent="0.3">
      <c r="A45" s="105" t="s">
        <v>830</v>
      </c>
      <c r="B45" s="73" t="s">
        <v>346</v>
      </c>
      <c r="C45" s="95" t="s">
        <v>4</v>
      </c>
      <c r="D45" s="94" t="s">
        <v>2</v>
      </c>
      <c r="E45" s="74"/>
      <c r="F45" s="95" t="s">
        <v>351</v>
      </c>
      <c r="G45" s="95" t="s">
        <v>6</v>
      </c>
      <c r="H45" s="95">
        <v>2.2000000000000002</v>
      </c>
      <c r="I45" s="95">
        <v>131</v>
      </c>
      <c r="J45" s="95">
        <v>9.9</v>
      </c>
      <c r="K45" s="76">
        <f t="shared" si="0"/>
        <v>594</v>
      </c>
      <c r="L45" s="77">
        <v>0.36699999999999999</v>
      </c>
      <c r="M45" s="78">
        <f t="shared" si="1"/>
        <v>0.36756453423120089</v>
      </c>
    </row>
    <row r="46" spans="1:13" s="79" customFormat="1" x14ac:dyDescent="0.3">
      <c r="A46" s="105" t="s">
        <v>829</v>
      </c>
      <c r="B46" s="73" t="s">
        <v>346</v>
      </c>
      <c r="C46" s="95" t="s">
        <v>4</v>
      </c>
      <c r="D46" s="94" t="s">
        <v>2</v>
      </c>
      <c r="E46" s="74"/>
      <c r="F46" s="95" t="s">
        <v>352</v>
      </c>
      <c r="G46" s="95" t="s">
        <v>6</v>
      </c>
      <c r="H46" s="95">
        <v>2.2000000000000002</v>
      </c>
      <c r="I46" s="95">
        <v>131</v>
      </c>
      <c r="J46" s="95">
        <v>9.9</v>
      </c>
      <c r="K46" s="76">
        <f t="shared" si="0"/>
        <v>594</v>
      </c>
      <c r="L46" s="77">
        <v>0.36699999999999999</v>
      </c>
      <c r="M46" s="78">
        <f t="shared" si="1"/>
        <v>0.36756453423120089</v>
      </c>
    </row>
    <row r="47" spans="1:13" s="79" customFormat="1" x14ac:dyDescent="0.3">
      <c r="A47" s="105" t="s">
        <v>829</v>
      </c>
      <c r="B47" s="73" t="s">
        <v>346</v>
      </c>
      <c r="C47" s="73" t="s">
        <v>4</v>
      </c>
      <c r="D47" s="94" t="s">
        <v>2</v>
      </c>
      <c r="E47" s="74"/>
      <c r="F47" s="95" t="s">
        <v>353</v>
      </c>
      <c r="G47" s="95" t="s">
        <v>6</v>
      </c>
      <c r="H47" s="95">
        <v>2</v>
      </c>
      <c r="I47" s="95">
        <v>124</v>
      </c>
      <c r="J47" s="95">
        <v>7.7</v>
      </c>
      <c r="K47" s="76">
        <f t="shared" si="0"/>
        <v>462</v>
      </c>
      <c r="L47" s="77">
        <v>0.44700000000000001</v>
      </c>
      <c r="M47" s="78">
        <f t="shared" si="1"/>
        <v>0.44733044733044736</v>
      </c>
    </row>
    <row r="48" spans="1:13" s="79" customFormat="1" x14ac:dyDescent="0.3">
      <c r="A48" s="105" t="s">
        <v>829</v>
      </c>
      <c r="B48" s="73" t="s">
        <v>346</v>
      </c>
      <c r="C48" s="73" t="s">
        <v>4</v>
      </c>
      <c r="D48" s="94" t="s">
        <v>2</v>
      </c>
      <c r="E48" s="74"/>
      <c r="F48" s="95" t="s">
        <v>354</v>
      </c>
      <c r="G48" s="95" t="s">
        <v>6</v>
      </c>
      <c r="H48" s="95">
        <v>2</v>
      </c>
      <c r="I48" s="95">
        <v>124</v>
      </c>
      <c r="J48" s="95">
        <v>7.7</v>
      </c>
      <c r="K48" s="76">
        <f t="shared" si="0"/>
        <v>462</v>
      </c>
      <c r="L48" s="77">
        <v>0.44700000000000001</v>
      </c>
      <c r="M48" s="78">
        <f t="shared" si="1"/>
        <v>0.44733044733044736</v>
      </c>
    </row>
    <row r="49" spans="1:13" s="79" customFormat="1" x14ac:dyDescent="0.3">
      <c r="A49" s="105" t="s">
        <v>885</v>
      </c>
      <c r="B49" s="96" t="s">
        <v>346</v>
      </c>
      <c r="C49" s="96" t="s">
        <v>347</v>
      </c>
      <c r="D49" s="97" t="s">
        <v>2</v>
      </c>
      <c r="E49" s="98"/>
      <c r="F49" s="99" t="s">
        <v>628</v>
      </c>
      <c r="G49" s="99"/>
      <c r="H49" s="99"/>
      <c r="I49" s="99"/>
      <c r="J49" s="99"/>
      <c r="K49" s="76"/>
      <c r="L49" s="100">
        <v>0.49</v>
      </c>
      <c r="M49" s="78"/>
    </row>
    <row r="50" spans="1:13" s="79" customFormat="1" x14ac:dyDescent="0.3">
      <c r="A50" s="105" t="s">
        <v>885</v>
      </c>
      <c r="B50" s="96" t="s">
        <v>346</v>
      </c>
      <c r="C50" s="96" t="s">
        <v>347</v>
      </c>
      <c r="D50" s="97" t="s">
        <v>2</v>
      </c>
      <c r="E50" s="98"/>
      <c r="F50" s="99" t="s">
        <v>629</v>
      </c>
      <c r="G50" s="99"/>
      <c r="H50" s="99"/>
      <c r="I50" s="99"/>
      <c r="J50" s="99"/>
      <c r="K50" s="76"/>
      <c r="L50" s="100">
        <v>0.49</v>
      </c>
      <c r="M50" s="78"/>
    </row>
    <row r="51" spans="1:13" s="79" customFormat="1" x14ac:dyDescent="0.3">
      <c r="A51" s="105" t="s">
        <v>829</v>
      </c>
      <c r="B51" s="96" t="s">
        <v>346</v>
      </c>
      <c r="C51" s="96" t="s">
        <v>347</v>
      </c>
      <c r="D51" s="97" t="s">
        <v>87</v>
      </c>
      <c r="E51" s="98"/>
      <c r="F51" s="99" t="s">
        <v>630</v>
      </c>
      <c r="G51" s="99"/>
      <c r="H51" s="99"/>
      <c r="I51" s="99"/>
      <c r="J51" s="99"/>
      <c r="K51" s="76"/>
      <c r="L51" s="100">
        <v>0.49</v>
      </c>
      <c r="M51" s="78"/>
    </row>
    <row r="52" spans="1:13" s="79" customFormat="1" x14ac:dyDescent="0.3">
      <c r="A52" s="105" t="s">
        <v>829</v>
      </c>
      <c r="B52" s="96" t="s">
        <v>346</v>
      </c>
      <c r="C52" s="96" t="s">
        <v>347</v>
      </c>
      <c r="D52" s="97" t="s">
        <v>87</v>
      </c>
      <c r="E52" s="101"/>
      <c r="F52" s="99" t="s">
        <v>631</v>
      </c>
      <c r="G52" s="99"/>
      <c r="H52" s="99"/>
      <c r="I52" s="99"/>
      <c r="J52" s="99"/>
      <c r="K52" s="76"/>
      <c r="L52" s="100">
        <v>0.49</v>
      </c>
      <c r="M52" s="78"/>
    </row>
    <row r="53" spans="1:13" s="91" customFormat="1" x14ac:dyDescent="0.3">
      <c r="A53" s="175"/>
      <c r="B53" s="66" t="s">
        <v>0</v>
      </c>
      <c r="C53" s="67" t="s">
        <v>8</v>
      </c>
      <c r="D53" s="69" t="s">
        <v>2</v>
      </c>
      <c r="E53" s="92"/>
      <c r="F53" s="92" t="s">
        <v>9</v>
      </c>
      <c r="G53" s="92">
        <v>20</v>
      </c>
      <c r="H53" s="92" t="s">
        <v>10</v>
      </c>
      <c r="I53" s="92">
        <v>192</v>
      </c>
      <c r="J53" s="92">
        <v>5.7</v>
      </c>
      <c r="K53" s="90">
        <f t="shared" si="0"/>
        <v>342</v>
      </c>
      <c r="L53" s="82">
        <v>0.93567251461988299</v>
      </c>
      <c r="M53" s="83">
        <f t="shared" si="1"/>
        <v>0.93567251461988299</v>
      </c>
    </row>
    <row r="54" spans="1:13" s="91" customFormat="1" x14ac:dyDescent="0.3">
      <c r="A54" s="175"/>
      <c r="B54" s="66" t="s">
        <v>0</v>
      </c>
      <c r="C54" s="67" t="s">
        <v>8</v>
      </c>
      <c r="D54" s="69" t="s">
        <v>2</v>
      </c>
      <c r="E54" s="92"/>
      <c r="F54" s="92" t="s">
        <v>11</v>
      </c>
      <c r="G54" s="92">
        <v>20</v>
      </c>
      <c r="H54" s="92" t="s">
        <v>10</v>
      </c>
      <c r="I54" s="92">
        <v>192</v>
      </c>
      <c r="J54" s="92">
        <v>5.7</v>
      </c>
      <c r="K54" s="90">
        <f t="shared" si="0"/>
        <v>342</v>
      </c>
      <c r="L54" s="82">
        <v>0.93567251461988299</v>
      </c>
      <c r="M54" s="83">
        <f t="shared" si="1"/>
        <v>0.93567251461988299</v>
      </c>
    </row>
    <row r="55" spans="1:13" s="91" customFormat="1" x14ac:dyDescent="0.3">
      <c r="A55" s="175"/>
      <c r="B55" s="92" t="s">
        <v>0</v>
      </c>
      <c r="C55" s="67" t="s">
        <v>8</v>
      </c>
      <c r="D55" s="66" t="s">
        <v>87</v>
      </c>
      <c r="E55" s="68"/>
      <c r="F55" s="69" t="s">
        <v>90</v>
      </c>
      <c r="G55" s="69">
        <v>20</v>
      </c>
      <c r="H55" s="69" t="s">
        <v>10</v>
      </c>
      <c r="I55" s="69">
        <v>192</v>
      </c>
      <c r="J55" s="69">
        <v>6.75</v>
      </c>
      <c r="K55" s="90">
        <f t="shared" si="0"/>
        <v>405</v>
      </c>
      <c r="L55" s="82">
        <v>0.79012345679012341</v>
      </c>
      <c r="M55" s="83">
        <f t="shared" si="1"/>
        <v>0.79012345679012352</v>
      </c>
    </row>
    <row r="56" spans="1:13" s="91" customFormat="1" x14ac:dyDescent="0.3">
      <c r="A56" s="175"/>
      <c r="B56" s="92" t="s">
        <v>0</v>
      </c>
      <c r="C56" s="67" t="s">
        <v>8</v>
      </c>
      <c r="D56" s="66" t="s">
        <v>87</v>
      </c>
      <c r="E56" s="68"/>
      <c r="F56" s="69" t="s">
        <v>91</v>
      </c>
      <c r="G56" s="69">
        <v>20</v>
      </c>
      <c r="H56" s="69" t="s">
        <v>10</v>
      </c>
      <c r="I56" s="69">
        <v>192</v>
      </c>
      <c r="J56" s="69">
        <v>6.75</v>
      </c>
      <c r="K56" s="90">
        <f t="shared" si="0"/>
        <v>405</v>
      </c>
      <c r="L56" s="82">
        <v>0.79012345679012341</v>
      </c>
      <c r="M56" s="83">
        <f t="shared" si="1"/>
        <v>0.79012345679012352</v>
      </c>
    </row>
    <row r="57" spans="1:13" s="79" customFormat="1" x14ac:dyDescent="0.3">
      <c r="A57" s="105" t="s">
        <v>829</v>
      </c>
      <c r="B57" s="97" t="s">
        <v>346</v>
      </c>
      <c r="C57" s="102" t="s">
        <v>367</v>
      </c>
      <c r="D57" s="96" t="s">
        <v>2</v>
      </c>
      <c r="E57" s="98"/>
      <c r="F57" s="103" t="s">
        <v>632</v>
      </c>
      <c r="G57" s="99"/>
      <c r="H57" s="99"/>
      <c r="I57" s="99"/>
      <c r="J57" s="99"/>
      <c r="K57" s="76"/>
      <c r="L57" s="104">
        <v>0.38600000000000001</v>
      </c>
      <c r="M57" s="78"/>
    </row>
    <row r="58" spans="1:13" s="79" customFormat="1" x14ac:dyDescent="0.3">
      <c r="A58" s="105" t="s">
        <v>829</v>
      </c>
      <c r="B58" s="97" t="s">
        <v>346</v>
      </c>
      <c r="C58" s="102" t="s">
        <v>367</v>
      </c>
      <c r="D58" s="96" t="s">
        <v>2</v>
      </c>
      <c r="E58" s="98"/>
      <c r="F58" s="103" t="s">
        <v>633</v>
      </c>
      <c r="G58" s="99"/>
      <c r="H58" s="99"/>
      <c r="I58" s="99"/>
      <c r="J58" s="99"/>
      <c r="K58" s="76"/>
      <c r="L58" s="104">
        <v>0.38600000000000001</v>
      </c>
      <c r="M58" s="78"/>
    </row>
    <row r="59" spans="1:13" s="79" customFormat="1" x14ac:dyDescent="0.3">
      <c r="A59" s="105" t="s">
        <v>829</v>
      </c>
      <c r="B59" s="97" t="s">
        <v>346</v>
      </c>
      <c r="C59" s="102" t="s">
        <v>367</v>
      </c>
      <c r="D59" s="96" t="s">
        <v>2</v>
      </c>
      <c r="E59" s="98"/>
      <c r="F59" s="103" t="s">
        <v>635</v>
      </c>
      <c r="G59" s="99"/>
      <c r="H59" s="99"/>
      <c r="I59" s="99"/>
      <c r="J59" s="99"/>
      <c r="K59" s="76"/>
      <c r="L59" s="104">
        <v>0.38600000000000001</v>
      </c>
      <c r="M59" s="78"/>
    </row>
    <row r="60" spans="1:13" s="79" customFormat="1" x14ac:dyDescent="0.3">
      <c r="A60" s="105" t="s">
        <v>829</v>
      </c>
      <c r="B60" s="97" t="s">
        <v>346</v>
      </c>
      <c r="C60" s="102" t="s">
        <v>367</v>
      </c>
      <c r="D60" s="96" t="s">
        <v>2</v>
      </c>
      <c r="E60" s="98"/>
      <c r="F60" s="103" t="s">
        <v>634</v>
      </c>
      <c r="G60" s="99"/>
      <c r="H60" s="99"/>
      <c r="I60" s="99"/>
      <c r="J60" s="99"/>
      <c r="K60" s="76"/>
      <c r="L60" s="104">
        <v>0.38600000000000001</v>
      </c>
      <c r="M60" s="78"/>
    </row>
    <row r="61" spans="1:13" s="79" customFormat="1" x14ac:dyDescent="0.3">
      <c r="A61" s="105" t="s">
        <v>829</v>
      </c>
      <c r="B61" s="97" t="s">
        <v>346</v>
      </c>
      <c r="C61" s="102" t="s">
        <v>367</v>
      </c>
      <c r="D61" s="96" t="s">
        <v>2</v>
      </c>
      <c r="E61" s="98"/>
      <c r="F61" s="103" t="s">
        <v>636</v>
      </c>
      <c r="G61" s="99"/>
      <c r="H61" s="99"/>
      <c r="I61" s="99"/>
      <c r="J61" s="99"/>
      <c r="K61" s="76"/>
      <c r="L61" s="104">
        <v>0.38600000000000001</v>
      </c>
      <c r="M61" s="78"/>
    </row>
    <row r="62" spans="1:13" s="79" customFormat="1" x14ac:dyDescent="0.3">
      <c r="A62" s="105" t="s">
        <v>829</v>
      </c>
      <c r="B62" s="73" t="s">
        <v>346</v>
      </c>
      <c r="C62" s="73" t="s">
        <v>367</v>
      </c>
      <c r="D62" s="74" t="s">
        <v>368</v>
      </c>
      <c r="E62" s="105" t="s">
        <v>830</v>
      </c>
      <c r="F62" s="95" t="s">
        <v>369</v>
      </c>
      <c r="G62" s="95" t="s">
        <v>6</v>
      </c>
      <c r="H62" s="95">
        <v>2.2000000000000002</v>
      </c>
      <c r="I62" s="95">
        <v>132</v>
      </c>
      <c r="J62" s="95">
        <v>9.5</v>
      </c>
      <c r="K62" s="76">
        <f t="shared" ref="K62:K124" si="3">J62*60</f>
        <v>570</v>
      </c>
      <c r="L62" s="77">
        <v>0.38600000000000001</v>
      </c>
      <c r="M62" s="78">
        <f t="shared" ref="M62:M124" si="4">I62/K62*(20/12)</f>
        <v>0.38596491228070179</v>
      </c>
    </row>
    <row r="63" spans="1:13" s="79" customFormat="1" x14ac:dyDescent="0.3">
      <c r="A63" s="105" t="s">
        <v>829</v>
      </c>
      <c r="B63" s="73" t="s">
        <v>346</v>
      </c>
      <c r="C63" s="73" t="s">
        <v>367</v>
      </c>
      <c r="D63" s="74" t="s">
        <v>375</v>
      </c>
      <c r="E63" s="105" t="s">
        <v>830</v>
      </c>
      <c r="F63" s="95" t="s">
        <v>369</v>
      </c>
      <c r="G63" s="95" t="s">
        <v>6</v>
      </c>
      <c r="H63" s="95">
        <v>2.2000000000000002</v>
      </c>
      <c r="I63" s="95">
        <v>132</v>
      </c>
      <c r="J63" s="95">
        <v>9.5</v>
      </c>
      <c r="K63" s="76">
        <f>J63*60</f>
        <v>570</v>
      </c>
      <c r="L63" s="77">
        <v>0.38600000000000001</v>
      </c>
      <c r="M63" s="78">
        <f>I63/K63*(20/12)</f>
        <v>0.38596491228070179</v>
      </c>
    </row>
    <row r="64" spans="1:13" s="79" customFormat="1" x14ac:dyDescent="0.3">
      <c r="A64" s="105" t="s">
        <v>829</v>
      </c>
      <c r="B64" s="73" t="s">
        <v>346</v>
      </c>
      <c r="C64" s="73" t="s">
        <v>367</v>
      </c>
      <c r="D64" s="74" t="s">
        <v>368</v>
      </c>
      <c r="E64" s="105" t="s">
        <v>830</v>
      </c>
      <c r="F64" s="95" t="s">
        <v>370</v>
      </c>
      <c r="G64" s="95" t="s">
        <v>6</v>
      </c>
      <c r="H64" s="95">
        <v>2.2000000000000002</v>
      </c>
      <c r="I64" s="95">
        <v>132</v>
      </c>
      <c r="J64" s="95">
        <v>9.5</v>
      </c>
      <c r="K64" s="76">
        <f t="shared" si="3"/>
        <v>570</v>
      </c>
      <c r="L64" s="77">
        <v>0.38600000000000001</v>
      </c>
      <c r="M64" s="78">
        <f t="shared" si="4"/>
        <v>0.38596491228070179</v>
      </c>
    </row>
    <row r="65" spans="1:13" s="79" customFormat="1" x14ac:dyDescent="0.3">
      <c r="A65" s="105" t="s">
        <v>829</v>
      </c>
      <c r="B65" s="73" t="s">
        <v>346</v>
      </c>
      <c r="C65" s="73" t="s">
        <v>367</v>
      </c>
      <c r="D65" s="74" t="s">
        <v>375</v>
      </c>
      <c r="E65" s="105" t="s">
        <v>830</v>
      </c>
      <c r="F65" s="95" t="s">
        <v>370</v>
      </c>
      <c r="G65" s="95" t="s">
        <v>6</v>
      </c>
      <c r="H65" s="95">
        <v>2.2000000000000002</v>
      </c>
      <c r="I65" s="95">
        <v>132</v>
      </c>
      <c r="J65" s="95">
        <v>9.5</v>
      </c>
      <c r="K65" s="76">
        <f>J65*60</f>
        <v>570</v>
      </c>
      <c r="L65" s="77">
        <v>0.38600000000000001</v>
      </c>
      <c r="M65" s="78">
        <f>I65/K65*(20/12)</f>
        <v>0.38596491228070179</v>
      </c>
    </row>
    <row r="66" spans="1:13" s="79" customFormat="1" x14ac:dyDescent="0.3">
      <c r="A66" s="105" t="s">
        <v>829</v>
      </c>
      <c r="B66" s="73" t="s">
        <v>346</v>
      </c>
      <c r="C66" s="73" t="s">
        <v>367</v>
      </c>
      <c r="D66" s="74" t="s">
        <v>368</v>
      </c>
      <c r="E66" s="105" t="s">
        <v>830</v>
      </c>
      <c r="F66" s="95" t="s">
        <v>371</v>
      </c>
      <c r="G66" s="95" t="s">
        <v>6</v>
      </c>
      <c r="H66" s="95">
        <v>2.2000000000000002</v>
      </c>
      <c r="I66" s="95">
        <v>132</v>
      </c>
      <c r="J66" s="95">
        <v>9.5</v>
      </c>
      <c r="K66" s="76">
        <f t="shared" si="3"/>
        <v>570</v>
      </c>
      <c r="L66" s="77">
        <v>0.38600000000000001</v>
      </c>
      <c r="M66" s="78">
        <f t="shared" si="4"/>
        <v>0.38596491228070179</v>
      </c>
    </row>
    <row r="67" spans="1:13" s="79" customFormat="1" x14ac:dyDescent="0.3">
      <c r="A67" s="105" t="s">
        <v>829</v>
      </c>
      <c r="B67" s="73" t="s">
        <v>346</v>
      </c>
      <c r="C67" s="73" t="s">
        <v>367</v>
      </c>
      <c r="D67" s="74" t="s">
        <v>375</v>
      </c>
      <c r="E67" s="105" t="s">
        <v>830</v>
      </c>
      <c r="F67" s="95" t="s">
        <v>371</v>
      </c>
      <c r="G67" s="95" t="s">
        <v>6</v>
      </c>
      <c r="H67" s="95">
        <v>2.2000000000000002</v>
      </c>
      <c r="I67" s="95">
        <v>132</v>
      </c>
      <c r="J67" s="95">
        <v>9.5</v>
      </c>
      <c r="K67" s="76">
        <f>J67*60</f>
        <v>570</v>
      </c>
      <c r="L67" s="77">
        <v>0.38600000000000001</v>
      </c>
      <c r="M67" s="78">
        <f>I67/K67*(20/12)</f>
        <v>0.38596491228070179</v>
      </c>
    </row>
    <row r="68" spans="1:13" s="79" customFormat="1" x14ac:dyDescent="0.3">
      <c r="A68" s="105" t="s">
        <v>829</v>
      </c>
      <c r="B68" s="73" t="s">
        <v>346</v>
      </c>
      <c r="C68" s="73" t="s">
        <v>367</v>
      </c>
      <c r="D68" s="74" t="s">
        <v>368</v>
      </c>
      <c r="E68" s="105" t="s">
        <v>830</v>
      </c>
      <c r="F68" s="95" t="s">
        <v>372</v>
      </c>
      <c r="G68" s="95"/>
      <c r="H68" s="95"/>
      <c r="I68" s="95"/>
      <c r="J68" s="95"/>
      <c r="K68" s="76"/>
      <c r="L68" s="77">
        <v>0.38600000000000001</v>
      </c>
      <c r="M68" s="78"/>
    </row>
    <row r="69" spans="1:13" s="79" customFormat="1" x14ac:dyDescent="0.3">
      <c r="A69" s="105" t="s">
        <v>829</v>
      </c>
      <c r="B69" s="73" t="s">
        <v>346</v>
      </c>
      <c r="C69" s="73" t="s">
        <v>367</v>
      </c>
      <c r="D69" s="74" t="s">
        <v>375</v>
      </c>
      <c r="E69" s="105" t="s">
        <v>830</v>
      </c>
      <c r="F69" s="95" t="s">
        <v>372</v>
      </c>
      <c r="G69" s="95"/>
      <c r="H69" s="95"/>
      <c r="I69" s="95"/>
      <c r="J69" s="95"/>
      <c r="K69" s="76"/>
      <c r="L69" s="77">
        <v>0.38600000000000001</v>
      </c>
      <c r="M69" s="78"/>
    </row>
    <row r="70" spans="1:13" s="79" customFormat="1" x14ac:dyDescent="0.3">
      <c r="A70" s="105" t="s">
        <v>829</v>
      </c>
      <c r="B70" s="73" t="s">
        <v>346</v>
      </c>
      <c r="C70" s="73" t="s">
        <v>367</v>
      </c>
      <c r="D70" s="74" t="s">
        <v>368</v>
      </c>
      <c r="E70" s="105" t="s">
        <v>830</v>
      </c>
      <c r="F70" s="95" t="s">
        <v>373</v>
      </c>
      <c r="G70" s="95"/>
      <c r="H70" s="95"/>
      <c r="I70" s="95"/>
      <c r="J70" s="95"/>
      <c r="K70" s="76"/>
      <c r="L70" s="77">
        <v>0.38600000000000001</v>
      </c>
      <c r="M70" s="78"/>
    </row>
    <row r="71" spans="1:13" s="79" customFormat="1" x14ac:dyDescent="0.3">
      <c r="A71" s="105" t="s">
        <v>829</v>
      </c>
      <c r="B71" s="73" t="s">
        <v>346</v>
      </c>
      <c r="C71" s="73" t="s">
        <v>367</v>
      </c>
      <c r="D71" s="74" t="s">
        <v>375</v>
      </c>
      <c r="E71" s="105" t="s">
        <v>830</v>
      </c>
      <c r="F71" s="95" t="s">
        <v>373</v>
      </c>
      <c r="G71" s="95"/>
      <c r="H71" s="95"/>
      <c r="I71" s="95"/>
      <c r="J71" s="95"/>
      <c r="K71" s="76"/>
      <c r="L71" s="77">
        <v>0.38600000000000001</v>
      </c>
      <c r="M71" s="78"/>
    </row>
    <row r="72" spans="1:13" s="91" customFormat="1" x14ac:dyDescent="0.3">
      <c r="A72" s="175"/>
      <c r="B72" s="66" t="s">
        <v>0</v>
      </c>
      <c r="C72" s="67" t="s">
        <v>12</v>
      </c>
      <c r="D72" s="66" t="s">
        <v>2</v>
      </c>
      <c r="E72" s="68"/>
      <c r="F72" s="69" t="s">
        <v>13</v>
      </c>
      <c r="G72" s="69" t="s">
        <v>6</v>
      </c>
      <c r="H72" s="69" t="s">
        <v>14</v>
      </c>
      <c r="I72" s="69">
        <v>240</v>
      </c>
      <c r="J72" s="69">
        <v>3.7</v>
      </c>
      <c r="K72" s="90">
        <f t="shared" si="3"/>
        <v>222</v>
      </c>
      <c r="L72" s="82">
        <v>1.8018018018018018</v>
      </c>
      <c r="M72" s="83">
        <f t="shared" si="4"/>
        <v>1.801801801801802</v>
      </c>
    </row>
    <row r="73" spans="1:13" s="91" customFormat="1" x14ac:dyDescent="0.3">
      <c r="A73" s="175"/>
      <c r="B73" s="66" t="s">
        <v>0</v>
      </c>
      <c r="C73" s="67" t="s">
        <v>12</v>
      </c>
      <c r="D73" s="66" t="s">
        <v>2</v>
      </c>
      <c r="E73" s="68"/>
      <c r="F73" s="69" t="s">
        <v>15</v>
      </c>
      <c r="G73" s="69" t="s">
        <v>6</v>
      </c>
      <c r="H73" s="69" t="s">
        <v>14</v>
      </c>
      <c r="I73" s="69">
        <v>240</v>
      </c>
      <c r="J73" s="69">
        <v>5.0999999999999996</v>
      </c>
      <c r="K73" s="90">
        <f t="shared" si="3"/>
        <v>306</v>
      </c>
      <c r="L73" s="82">
        <v>1.3071895424836601</v>
      </c>
      <c r="M73" s="83">
        <f t="shared" si="4"/>
        <v>1.3071895424836601</v>
      </c>
    </row>
    <row r="74" spans="1:13" s="91" customFormat="1" x14ac:dyDescent="0.3">
      <c r="A74" s="175"/>
      <c r="B74" s="66" t="s">
        <v>0</v>
      </c>
      <c r="C74" s="67" t="s">
        <v>12</v>
      </c>
      <c r="D74" s="66" t="s">
        <v>2</v>
      </c>
      <c r="E74" s="68"/>
      <c r="F74" s="69" t="s">
        <v>16</v>
      </c>
      <c r="G74" s="69" t="s">
        <v>6</v>
      </c>
      <c r="H74" s="69" t="s">
        <v>14</v>
      </c>
      <c r="I74" s="69">
        <v>240</v>
      </c>
      <c r="J74" s="69">
        <v>7</v>
      </c>
      <c r="K74" s="90">
        <f t="shared" si="3"/>
        <v>420</v>
      </c>
      <c r="L74" s="82">
        <v>0.95238095238095233</v>
      </c>
      <c r="M74" s="83">
        <f t="shared" si="4"/>
        <v>0.95238095238095233</v>
      </c>
    </row>
    <row r="75" spans="1:13" s="91" customFormat="1" x14ac:dyDescent="0.3">
      <c r="A75" s="175"/>
      <c r="B75" s="66" t="s">
        <v>0</v>
      </c>
      <c r="C75" s="67" t="s">
        <v>12</v>
      </c>
      <c r="D75" s="66" t="s">
        <v>2</v>
      </c>
      <c r="E75" s="68"/>
      <c r="F75" s="69" t="s">
        <v>17</v>
      </c>
      <c r="G75" s="69" t="s">
        <v>6</v>
      </c>
      <c r="H75" s="69" t="s">
        <v>14</v>
      </c>
      <c r="I75" s="69">
        <v>240</v>
      </c>
      <c r="J75" s="69">
        <v>1.6</v>
      </c>
      <c r="K75" s="90">
        <f t="shared" si="3"/>
        <v>96</v>
      </c>
      <c r="L75" s="82">
        <v>4.166666666666667</v>
      </c>
      <c r="M75" s="83">
        <f t="shared" si="4"/>
        <v>4.166666666666667</v>
      </c>
    </row>
    <row r="76" spans="1:13" s="91" customFormat="1" x14ac:dyDescent="0.3">
      <c r="A76" s="175"/>
      <c r="B76" s="66" t="s">
        <v>0</v>
      </c>
      <c r="C76" s="67" t="s">
        <v>12</v>
      </c>
      <c r="D76" s="66" t="s">
        <v>2</v>
      </c>
      <c r="E76" s="68"/>
      <c r="F76" s="69" t="s">
        <v>18</v>
      </c>
      <c r="G76" s="69" t="s">
        <v>6</v>
      </c>
      <c r="H76" s="69" t="s">
        <v>14</v>
      </c>
      <c r="I76" s="69">
        <v>240</v>
      </c>
      <c r="J76" s="69">
        <v>2.2999999999999998</v>
      </c>
      <c r="K76" s="90">
        <f t="shared" si="3"/>
        <v>138</v>
      </c>
      <c r="L76" s="82">
        <v>2.8985507246376812</v>
      </c>
      <c r="M76" s="83">
        <f t="shared" si="4"/>
        <v>2.8985507246376812</v>
      </c>
    </row>
    <row r="77" spans="1:13" s="91" customFormat="1" x14ac:dyDescent="0.3">
      <c r="A77" s="175"/>
      <c r="B77" s="66" t="s">
        <v>0</v>
      </c>
      <c r="C77" s="67" t="s">
        <v>12</v>
      </c>
      <c r="D77" s="66" t="s">
        <v>2</v>
      </c>
      <c r="E77" s="68"/>
      <c r="F77" s="69" t="s">
        <v>19</v>
      </c>
      <c r="G77" s="69" t="s">
        <v>6</v>
      </c>
      <c r="H77" s="69" t="s">
        <v>20</v>
      </c>
      <c r="I77" s="69">
        <v>240</v>
      </c>
      <c r="J77" s="69">
        <v>10</v>
      </c>
      <c r="K77" s="90">
        <f t="shared" si="3"/>
        <v>600</v>
      </c>
      <c r="L77" s="82">
        <v>0.66666666666666663</v>
      </c>
      <c r="M77" s="83">
        <f t="shared" si="4"/>
        <v>0.66666666666666674</v>
      </c>
    </row>
    <row r="78" spans="1:13" s="91" customFormat="1" x14ac:dyDescent="0.3">
      <c r="A78" s="175"/>
      <c r="B78" s="66" t="s">
        <v>0</v>
      </c>
      <c r="C78" s="67" t="s">
        <v>12</v>
      </c>
      <c r="D78" s="66" t="s">
        <v>2</v>
      </c>
      <c r="E78" s="68"/>
      <c r="F78" s="69" t="s">
        <v>21</v>
      </c>
      <c r="G78" s="69" t="s">
        <v>6</v>
      </c>
      <c r="H78" s="69" t="s">
        <v>7</v>
      </c>
      <c r="I78" s="69">
        <v>240</v>
      </c>
      <c r="J78" s="69">
        <v>9.1999999999999993</v>
      </c>
      <c r="K78" s="90">
        <f t="shared" si="3"/>
        <v>552</v>
      </c>
      <c r="L78" s="82">
        <v>0.72463768115942029</v>
      </c>
      <c r="M78" s="83">
        <f t="shared" si="4"/>
        <v>0.72463768115942029</v>
      </c>
    </row>
    <row r="79" spans="1:13" s="79" customFormat="1" x14ac:dyDescent="0.3">
      <c r="A79" s="105" t="s">
        <v>829</v>
      </c>
      <c r="B79" s="96" t="s">
        <v>346</v>
      </c>
      <c r="C79" s="96" t="s">
        <v>12</v>
      </c>
      <c r="D79" s="106" t="s">
        <v>2</v>
      </c>
      <c r="E79" s="98"/>
      <c r="F79" s="99" t="s">
        <v>355</v>
      </c>
      <c r="G79" s="99" t="s">
        <v>6</v>
      </c>
      <c r="H79" s="99">
        <v>2.4</v>
      </c>
      <c r="I79" s="99">
        <v>144</v>
      </c>
      <c r="J79" s="99">
        <v>7.7</v>
      </c>
      <c r="K79" s="76">
        <f t="shared" si="3"/>
        <v>462</v>
      </c>
      <c r="L79" s="100">
        <v>0.52</v>
      </c>
      <c r="M79" s="78">
        <f t="shared" si="4"/>
        <v>0.51948051948051954</v>
      </c>
    </row>
    <row r="80" spans="1:13" s="79" customFormat="1" x14ac:dyDescent="0.3">
      <c r="A80" s="105" t="s">
        <v>829</v>
      </c>
      <c r="B80" s="96" t="s">
        <v>346</v>
      </c>
      <c r="C80" s="96" t="s">
        <v>12</v>
      </c>
      <c r="D80" s="106" t="s">
        <v>2</v>
      </c>
      <c r="E80" s="98"/>
      <c r="F80" s="99" t="s">
        <v>356</v>
      </c>
      <c r="G80" s="99" t="s">
        <v>6</v>
      </c>
      <c r="H80" s="99">
        <v>2.4</v>
      </c>
      <c r="I80" s="99">
        <v>144</v>
      </c>
      <c r="J80" s="99">
        <v>7.7</v>
      </c>
      <c r="K80" s="76">
        <f t="shared" si="3"/>
        <v>462</v>
      </c>
      <c r="L80" s="100">
        <v>0.52</v>
      </c>
      <c r="M80" s="78">
        <f t="shared" si="4"/>
        <v>0.51948051948051954</v>
      </c>
    </row>
    <row r="81" spans="1:13" s="25" customFormat="1" x14ac:dyDescent="0.3">
      <c r="A81" s="33"/>
      <c r="B81" s="18" t="s">
        <v>0</v>
      </c>
      <c r="C81" s="18" t="s">
        <v>12</v>
      </c>
      <c r="D81" s="107" t="s">
        <v>87</v>
      </c>
      <c r="E81" s="20"/>
      <c r="F81" s="21" t="s">
        <v>815</v>
      </c>
      <c r="G81" s="21" t="s">
        <v>6</v>
      </c>
      <c r="H81" s="21">
        <v>4</v>
      </c>
      <c r="I81" s="21">
        <v>240</v>
      </c>
      <c r="J81" s="21">
        <v>9.1999999999999993</v>
      </c>
      <c r="K81" s="85">
        <f t="shared" si="3"/>
        <v>552</v>
      </c>
      <c r="L81" s="108">
        <f>M81</f>
        <v>0.72463768115942029</v>
      </c>
      <c r="M81" s="87">
        <f t="shared" si="4"/>
        <v>0.72463768115942029</v>
      </c>
    </row>
    <row r="82" spans="1:13" s="25" customFormat="1" x14ac:dyDescent="0.3">
      <c r="A82" s="33"/>
      <c r="B82" s="18" t="s">
        <v>0</v>
      </c>
      <c r="C82" s="18" t="s">
        <v>12</v>
      </c>
      <c r="D82" s="107" t="s">
        <v>87</v>
      </c>
      <c r="E82" s="20"/>
      <c r="F82" s="21" t="s">
        <v>816</v>
      </c>
      <c r="G82" s="21" t="s">
        <v>6</v>
      </c>
      <c r="H82" s="21">
        <v>2.4</v>
      </c>
      <c r="I82" s="21">
        <v>144</v>
      </c>
      <c r="J82" s="21">
        <v>7.7</v>
      </c>
      <c r="K82" s="85">
        <f t="shared" si="3"/>
        <v>462</v>
      </c>
      <c r="L82" s="108">
        <f t="shared" ref="L82:L83" si="5">M82</f>
        <v>0.51948051948051954</v>
      </c>
      <c r="M82" s="87">
        <f t="shared" si="4"/>
        <v>0.51948051948051954</v>
      </c>
    </row>
    <row r="83" spans="1:13" s="25" customFormat="1" x14ac:dyDescent="0.3">
      <c r="A83" s="33"/>
      <c r="B83" s="18" t="s">
        <v>0</v>
      </c>
      <c r="C83" s="18" t="s">
        <v>12</v>
      </c>
      <c r="D83" s="107" t="s">
        <v>87</v>
      </c>
      <c r="E83" s="20"/>
      <c r="F83" s="21" t="s">
        <v>817</v>
      </c>
      <c r="G83" s="21" t="s">
        <v>6</v>
      </c>
      <c r="H83" s="21">
        <v>2.4</v>
      </c>
      <c r="I83" s="21">
        <v>144</v>
      </c>
      <c r="J83" s="21">
        <v>7.7</v>
      </c>
      <c r="K83" s="85">
        <f t="shared" si="3"/>
        <v>462</v>
      </c>
      <c r="L83" s="108">
        <f t="shared" si="5"/>
        <v>0.51948051948051954</v>
      </c>
      <c r="M83" s="87">
        <f t="shared" si="4"/>
        <v>0.51948051948051954</v>
      </c>
    </row>
    <row r="84" spans="1:13" s="91" customFormat="1" x14ac:dyDescent="0.3">
      <c r="A84" s="175"/>
      <c r="B84" s="34" t="s">
        <v>0</v>
      </c>
      <c r="C84" s="35" t="s">
        <v>22</v>
      </c>
      <c r="D84" s="34" t="s">
        <v>2</v>
      </c>
      <c r="E84" s="36"/>
      <c r="F84" s="37" t="s">
        <v>23</v>
      </c>
      <c r="G84" s="37" t="s">
        <v>6</v>
      </c>
      <c r="H84" s="37" t="s">
        <v>24</v>
      </c>
      <c r="I84" s="37">
        <v>222</v>
      </c>
      <c r="J84" s="37">
        <v>8</v>
      </c>
      <c r="K84" s="90">
        <f t="shared" si="3"/>
        <v>480</v>
      </c>
      <c r="L84" s="89">
        <v>0.77083333333333337</v>
      </c>
      <c r="M84" s="83">
        <f t="shared" si="4"/>
        <v>0.77083333333333337</v>
      </c>
    </row>
    <row r="85" spans="1:13" s="91" customFormat="1" x14ac:dyDescent="0.3">
      <c r="A85" s="175"/>
      <c r="B85" s="34" t="s">
        <v>0</v>
      </c>
      <c r="C85" s="35" t="s">
        <v>22</v>
      </c>
      <c r="D85" s="34" t="s">
        <v>2</v>
      </c>
      <c r="E85" s="36"/>
      <c r="F85" s="37" t="s">
        <v>25</v>
      </c>
      <c r="G85" s="37" t="s">
        <v>6</v>
      </c>
      <c r="H85" s="37" t="s">
        <v>24</v>
      </c>
      <c r="I85" s="37">
        <v>222</v>
      </c>
      <c r="J85" s="37">
        <v>8</v>
      </c>
      <c r="K85" s="90">
        <f t="shared" si="3"/>
        <v>480</v>
      </c>
      <c r="L85" s="89">
        <v>0.77083333333333337</v>
      </c>
      <c r="M85" s="83">
        <f t="shared" si="4"/>
        <v>0.77083333333333337</v>
      </c>
    </row>
    <row r="86" spans="1:13" s="91" customFormat="1" x14ac:dyDescent="0.3">
      <c r="A86" s="175"/>
      <c r="B86" s="34" t="s">
        <v>0</v>
      </c>
      <c r="C86" s="35" t="s">
        <v>22</v>
      </c>
      <c r="D86" s="34" t="s">
        <v>2</v>
      </c>
      <c r="E86" s="36"/>
      <c r="F86" s="37" t="s">
        <v>26</v>
      </c>
      <c r="G86" s="37" t="s">
        <v>6</v>
      </c>
      <c r="H86" s="37" t="s">
        <v>24</v>
      </c>
      <c r="I86" s="37">
        <v>222</v>
      </c>
      <c r="J86" s="37">
        <v>8</v>
      </c>
      <c r="K86" s="90">
        <f t="shared" si="3"/>
        <v>480</v>
      </c>
      <c r="L86" s="89">
        <v>0.77083333333333337</v>
      </c>
      <c r="M86" s="83">
        <f t="shared" si="4"/>
        <v>0.77083333333333337</v>
      </c>
    </row>
    <row r="87" spans="1:13" s="79" customFormat="1" x14ac:dyDescent="0.3">
      <c r="A87" s="105" t="s">
        <v>829</v>
      </c>
      <c r="B87" s="73" t="s">
        <v>346</v>
      </c>
      <c r="C87" s="73" t="s">
        <v>357</v>
      </c>
      <c r="D87" s="94" t="s">
        <v>2</v>
      </c>
      <c r="E87" s="74"/>
      <c r="F87" s="95" t="s">
        <v>358</v>
      </c>
      <c r="G87" s="95" t="s">
        <v>6</v>
      </c>
      <c r="H87" s="95">
        <v>1.75</v>
      </c>
      <c r="I87" s="95">
        <v>105</v>
      </c>
      <c r="J87" s="95">
        <v>7.91</v>
      </c>
      <c r="K87" s="76">
        <f t="shared" si="3"/>
        <v>474.6</v>
      </c>
      <c r="L87" s="77">
        <v>0.39</v>
      </c>
      <c r="M87" s="78">
        <f t="shared" si="4"/>
        <v>0.36873156342182889</v>
      </c>
    </row>
    <row r="88" spans="1:13" s="79" customFormat="1" x14ac:dyDescent="0.3">
      <c r="A88" s="105" t="s">
        <v>885</v>
      </c>
      <c r="B88" s="73" t="s">
        <v>346</v>
      </c>
      <c r="C88" s="73" t="s">
        <v>357</v>
      </c>
      <c r="D88" s="94" t="s">
        <v>2</v>
      </c>
      <c r="E88" s="74"/>
      <c r="F88" s="95" t="s">
        <v>28</v>
      </c>
      <c r="G88" s="95" t="s">
        <v>6</v>
      </c>
      <c r="H88" s="95">
        <v>1.75</v>
      </c>
      <c r="I88" s="95">
        <v>105</v>
      </c>
      <c r="J88" s="95">
        <v>7.91</v>
      </c>
      <c r="K88" s="76">
        <f t="shared" si="3"/>
        <v>474.6</v>
      </c>
      <c r="L88" s="77">
        <v>0.36299999999999999</v>
      </c>
      <c r="M88" s="78">
        <f t="shared" si="4"/>
        <v>0.36873156342182889</v>
      </c>
    </row>
    <row r="89" spans="1:13" s="79" customFormat="1" x14ac:dyDescent="0.3">
      <c r="A89" s="105" t="s">
        <v>885</v>
      </c>
      <c r="B89" s="73" t="s">
        <v>346</v>
      </c>
      <c r="C89" s="73" t="s">
        <v>357</v>
      </c>
      <c r="D89" s="94" t="s">
        <v>2</v>
      </c>
      <c r="E89" s="74"/>
      <c r="F89" s="95" t="s">
        <v>32</v>
      </c>
      <c r="G89" s="95" t="s">
        <v>6</v>
      </c>
      <c r="H89" s="95">
        <v>1.75</v>
      </c>
      <c r="I89" s="95">
        <v>105</v>
      </c>
      <c r="J89" s="95">
        <v>7.91</v>
      </c>
      <c r="K89" s="76">
        <f t="shared" si="3"/>
        <v>474.6</v>
      </c>
      <c r="L89" s="77">
        <v>0.39</v>
      </c>
      <c r="M89" s="78">
        <f t="shared" si="4"/>
        <v>0.36873156342182889</v>
      </c>
    </row>
    <row r="90" spans="1:13" s="79" customFormat="1" x14ac:dyDescent="0.3">
      <c r="A90" s="105" t="s">
        <v>829</v>
      </c>
      <c r="B90" s="73" t="s">
        <v>346</v>
      </c>
      <c r="C90" s="73" t="s">
        <v>357</v>
      </c>
      <c r="D90" s="94" t="s">
        <v>2</v>
      </c>
      <c r="E90" s="74"/>
      <c r="F90" s="95" t="s">
        <v>637</v>
      </c>
      <c r="G90" s="95" t="s">
        <v>6</v>
      </c>
      <c r="H90" s="95">
        <v>1.75</v>
      </c>
      <c r="I90" s="95">
        <v>105</v>
      </c>
      <c r="J90" s="95">
        <v>7.91</v>
      </c>
      <c r="K90" s="76">
        <f t="shared" si="3"/>
        <v>474.6</v>
      </c>
      <c r="L90" s="77">
        <v>0.36299999999999999</v>
      </c>
      <c r="M90" s="78">
        <f t="shared" si="4"/>
        <v>0.36873156342182889</v>
      </c>
    </row>
    <row r="91" spans="1:13" s="79" customFormat="1" x14ac:dyDescent="0.3">
      <c r="A91" s="105" t="s">
        <v>829</v>
      </c>
      <c r="B91" s="73" t="s">
        <v>346</v>
      </c>
      <c r="C91" s="73" t="s">
        <v>357</v>
      </c>
      <c r="D91" s="94" t="s">
        <v>2</v>
      </c>
      <c r="E91" s="74"/>
      <c r="F91" s="95" t="s">
        <v>35</v>
      </c>
      <c r="G91" s="95" t="s">
        <v>6</v>
      </c>
      <c r="H91" s="95">
        <v>1.75</v>
      </c>
      <c r="I91" s="95">
        <v>105</v>
      </c>
      <c r="J91" s="95">
        <v>7.91</v>
      </c>
      <c r="K91" s="76">
        <f t="shared" si="3"/>
        <v>474.6</v>
      </c>
      <c r="L91" s="77">
        <v>0.39</v>
      </c>
      <c r="M91" s="78">
        <f t="shared" si="4"/>
        <v>0.36873156342182889</v>
      </c>
    </row>
    <row r="92" spans="1:13" s="79" customFormat="1" x14ac:dyDescent="0.3">
      <c r="A92" s="105" t="s">
        <v>885</v>
      </c>
      <c r="B92" s="73" t="s">
        <v>346</v>
      </c>
      <c r="C92" s="73" t="s">
        <v>357</v>
      </c>
      <c r="D92" s="94" t="s">
        <v>2</v>
      </c>
      <c r="E92" s="74"/>
      <c r="F92" s="95" t="s">
        <v>638</v>
      </c>
      <c r="G92" s="95" t="s">
        <v>6</v>
      </c>
      <c r="H92" s="95">
        <v>1.75</v>
      </c>
      <c r="I92" s="95">
        <v>105</v>
      </c>
      <c r="J92" s="95">
        <v>7.91</v>
      </c>
      <c r="K92" s="76">
        <f t="shared" si="3"/>
        <v>474.6</v>
      </c>
      <c r="L92" s="77">
        <v>0.36299999999999999</v>
      </c>
      <c r="M92" s="78">
        <f t="shared" si="4"/>
        <v>0.36873156342182889</v>
      </c>
    </row>
    <row r="93" spans="1:13" s="79" customFormat="1" x14ac:dyDescent="0.3">
      <c r="A93" s="105" t="s">
        <v>829</v>
      </c>
      <c r="B93" s="96" t="s">
        <v>346</v>
      </c>
      <c r="C93" s="96" t="s">
        <v>357</v>
      </c>
      <c r="D93" s="97" t="s">
        <v>2</v>
      </c>
      <c r="E93" s="98"/>
      <c r="F93" s="99" t="s">
        <v>359</v>
      </c>
      <c r="G93" s="99" t="s">
        <v>6</v>
      </c>
      <c r="H93" s="99">
        <v>1.41</v>
      </c>
      <c r="I93" s="99">
        <v>84.7</v>
      </c>
      <c r="J93" s="99">
        <v>8.51</v>
      </c>
      <c r="K93" s="76">
        <f t="shared" si="3"/>
        <v>510.59999999999997</v>
      </c>
      <c r="L93" s="100">
        <v>0.28000000000000003</v>
      </c>
      <c r="M93" s="78">
        <f t="shared" si="4"/>
        <v>0.27647212429821127</v>
      </c>
    </row>
    <row r="94" spans="1:13" s="79" customFormat="1" x14ac:dyDescent="0.3">
      <c r="A94" s="105" t="s">
        <v>829</v>
      </c>
      <c r="B94" s="73" t="s">
        <v>346</v>
      </c>
      <c r="C94" s="73" t="s">
        <v>357</v>
      </c>
      <c r="D94" s="94" t="s">
        <v>2</v>
      </c>
      <c r="E94" s="74"/>
      <c r="F94" s="95" t="s">
        <v>360</v>
      </c>
      <c r="G94" s="95" t="s">
        <v>6</v>
      </c>
      <c r="H94" s="95">
        <v>1.41</v>
      </c>
      <c r="I94" s="95">
        <v>84.7</v>
      </c>
      <c r="J94" s="95">
        <v>8.51</v>
      </c>
      <c r="K94" s="76">
        <f t="shared" si="3"/>
        <v>510.59999999999997</v>
      </c>
      <c r="L94" s="77">
        <v>0.28000000000000003</v>
      </c>
      <c r="M94" s="78">
        <f t="shared" si="4"/>
        <v>0.27647212429821127</v>
      </c>
    </row>
    <row r="95" spans="1:13" s="79" customFormat="1" x14ac:dyDescent="0.3">
      <c r="A95" s="105" t="s">
        <v>829</v>
      </c>
      <c r="B95" s="73" t="s">
        <v>346</v>
      </c>
      <c r="C95" s="73" t="s">
        <v>357</v>
      </c>
      <c r="D95" s="94" t="s">
        <v>2</v>
      </c>
      <c r="E95" s="74"/>
      <c r="F95" s="95" t="s">
        <v>361</v>
      </c>
      <c r="G95" s="95" t="s">
        <v>6</v>
      </c>
      <c r="H95" s="95">
        <v>1.41</v>
      </c>
      <c r="I95" s="95">
        <v>84.7</v>
      </c>
      <c r="J95" s="95">
        <v>8.51</v>
      </c>
      <c r="K95" s="76">
        <f t="shared" si="3"/>
        <v>510.59999999999997</v>
      </c>
      <c r="L95" s="77">
        <v>0.28000000000000003</v>
      </c>
      <c r="M95" s="78">
        <f t="shared" si="4"/>
        <v>0.27647212429821127</v>
      </c>
    </row>
    <row r="96" spans="1:13" s="91" customFormat="1" x14ac:dyDescent="0.3">
      <c r="A96" s="175"/>
      <c r="B96" s="34" t="s">
        <v>0</v>
      </c>
      <c r="C96" s="35" t="s">
        <v>27</v>
      </c>
      <c r="D96" s="34" t="s">
        <v>2</v>
      </c>
      <c r="E96" s="36"/>
      <c r="F96" s="37" t="s">
        <v>30</v>
      </c>
      <c r="G96" s="37" t="s">
        <v>6</v>
      </c>
      <c r="H96" s="37" t="s">
        <v>29</v>
      </c>
      <c r="I96" s="37">
        <v>105</v>
      </c>
      <c r="J96" s="37">
        <v>7.91</v>
      </c>
      <c r="K96" s="90">
        <f t="shared" si="3"/>
        <v>474.6</v>
      </c>
      <c r="L96" s="89">
        <v>0.36873156342182889</v>
      </c>
      <c r="M96" s="83">
        <f t="shared" si="4"/>
        <v>0.36873156342182889</v>
      </c>
    </row>
    <row r="97" spans="1:13" s="91" customFormat="1" x14ac:dyDescent="0.3">
      <c r="A97" s="175"/>
      <c r="B97" s="34" t="s">
        <v>0</v>
      </c>
      <c r="C97" s="35" t="s">
        <v>27</v>
      </c>
      <c r="D97" s="34" t="s">
        <v>2</v>
      </c>
      <c r="E97" s="36"/>
      <c r="F97" s="37" t="s">
        <v>31</v>
      </c>
      <c r="G97" s="37" t="s">
        <v>6</v>
      </c>
      <c r="H97" s="37" t="s">
        <v>29</v>
      </c>
      <c r="I97" s="37">
        <v>105</v>
      </c>
      <c r="J97" s="37">
        <v>7.91</v>
      </c>
      <c r="K97" s="90">
        <f t="shared" si="3"/>
        <v>474.6</v>
      </c>
      <c r="L97" s="89">
        <v>0.36873156342182889</v>
      </c>
      <c r="M97" s="83">
        <f t="shared" si="4"/>
        <v>0.36873156342182889</v>
      </c>
    </row>
    <row r="98" spans="1:13" s="91" customFormat="1" x14ac:dyDescent="0.3">
      <c r="A98" s="175"/>
      <c r="B98" s="34" t="s">
        <v>0</v>
      </c>
      <c r="C98" s="35" t="s">
        <v>27</v>
      </c>
      <c r="D98" s="34" t="s">
        <v>2</v>
      </c>
      <c r="E98" s="36"/>
      <c r="F98" s="37" t="s">
        <v>33</v>
      </c>
      <c r="G98" s="37" t="s">
        <v>6</v>
      </c>
      <c r="H98" s="37" t="s">
        <v>29</v>
      </c>
      <c r="I98" s="37">
        <v>105</v>
      </c>
      <c r="J98" s="37">
        <v>7.91</v>
      </c>
      <c r="K98" s="90">
        <f t="shared" si="3"/>
        <v>474.6</v>
      </c>
      <c r="L98" s="89">
        <v>0.36873156342182889</v>
      </c>
      <c r="M98" s="83">
        <f t="shared" si="4"/>
        <v>0.36873156342182889</v>
      </c>
    </row>
    <row r="99" spans="1:13" s="91" customFormat="1" x14ac:dyDescent="0.3">
      <c r="A99" s="175"/>
      <c r="B99" s="34" t="s">
        <v>0</v>
      </c>
      <c r="C99" s="35" t="s">
        <v>27</v>
      </c>
      <c r="D99" s="34" t="s">
        <v>2</v>
      </c>
      <c r="E99" s="36"/>
      <c r="F99" s="37" t="s">
        <v>34</v>
      </c>
      <c r="G99" s="37" t="s">
        <v>6</v>
      </c>
      <c r="H99" s="37" t="s">
        <v>29</v>
      </c>
      <c r="I99" s="37">
        <v>105</v>
      </c>
      <c r="J99" s="37">
        <v>7.91</v>
      </c>
      <c r="K99" s="90">
        <f t="shared" si="3"/>
        <v>474.6</v>
      </c>
      <c r="L99" s="89">
        <v>0.36873156342182889</v>
      </c>
      <c r="M99" s="83">
        <f t="shared" si="4"/>
        <v>0.36873156342182889</v>
      </c>
    </row>
    <row r="100" spans="1:13" s="91" customFormat="1" x14ac:dyDescent="0.3">
      <c r="A100" s="175"/>
      <c r="B100" s="34" t="s">
        <v>0</v>
      </c>
      <c r="C100" s="35" t="s">
        <v>27</v>
      </c>
      <c r="D100" s="34" t="s">
        <v>2</v>
      </c>
      <c r="E100" s="36"/>
      <c r="F100" s="37" t="s">
        <v>36</v>
      </c>
      <c r="G100" s="37" t="s">
        <v>6</v>
      </c>
      <c r="H100" s="37" t="s">
        <v>29</v>
      </c>
      <c r="I100" s="37">
        <v>105</v>
      </c>
      <c r="J100" s="37">
        <v>7.91</v>
      </c>
      <c r="K100" s="90">
        <f t="shared" si="3"/>
        <v>474.6</v>
      </c>
      <c r="L100" s="89">
        <v>0.36873156342182889</v>
      </c>
      <c r="M100" s="83">
        <f t="shared" si="4"/>
        <v>0.36873156342182889</v>
      </c>
    </row>
    <row r="101" spans="1:13" s="91" customFormat="1" x14ac:dyDescent="0.3">
      <c r="A101" s="175"/>
      <c r="B101" s="34" t="s">
        <v>0</v>
      </c>
      <c r="C101" s="35" t="s">
        <v>27</v>
      </c>
      <c r="D101" s="34" t="s">
        <v>2</v>
      </c>
      <c r="E101" s="36"/>
      <c r="F101" s="37" t="s">
        <v>37</v>
      </c>
      <c r="G101" s="37" t="s">
        <v>6</v>
      </c>
      <c r="H101" s="37" t="s">
        <v>29</v>
      </c>
      <c r="I101" s="37">
        <v>105</v>
      </c>
      <c r="J101" s="37">
        <v>7.91</v>
      </c>
      <c r="K101" s="90">
        <f t="shared" si="3"/>
        <v>474.6</v>
      </c>
      <c r="L101" s="89">
        <v>0.36873156342182889</v>
      </c>
      <c r="M101" s="83">
        <f t="shared" si="4"/>
        <v>0.36873156342182889</v>
      </c>
    </row>
    <row r="102" spans="1:13" s="91" customFormat="1" x14ac:dyDescent="0.3">
      <c r="A102" s="175"/>
      <c r="B102" s="34" t="s">
        <v>0</v>
      </c>
      <c r="C102" s="35" t="s">
        <v>38</v>
      </c>
      <c r="D102" s="34" t="s">
        <v>2</v>
      </c>
      <c r="E102" s="36"/>
      <c r="F102" s="37" t="s">
        <v>39</v>
      </c>
      <c r="G102" s="37" t="s">
        <v>6</v>
      </c>
      <c r="H102" s="37" t="s">
        <v>40</v>
      </c>
      <c r="I102" s="37">
        <v>252</v>
      </c>
      <c r="J102" s="37">
        <v>10</v>
      </c>
      <c r="K102" s="90">
        <f t="shared" si="3"/>
        <v>600</v>
      </c>
      <c r="L102" s="89">
        <v>0.7</v>
      </c>
      <c r="M102" s="83">
        <f t="shared" si="4"/>
        <v>0.7</v>
      </c>
    </row>
    <row r="103" spans="1:13" s="91" customFormat="1" x14ac:dyDescent="0.3">
      <c r="A103" s="175"/>
      <c r="B103" s="34" t="s">
        <v>0</v>
      </c>
      <c r="C103" s="35" t="s">
        <v>38</v>
      </c>
      <c r="D103" s="34" t="s">
        <v>2</v>
      </c>
      <c r="E103" s="36"/>
      <c r="F103" s="37" t="s">
        <v>41</v>
      </c>
      <c r="G103" s="37" t="s">
        <v>6</v>
      </c>
      <c r="H103" s="37" t="s">
        <v>40</v>
      </c>
      <c r="I103" s="37">
        <v>252</v>
      </c>
      <c r="J103" s="37">
        <v>10</v>
      </c>
      <c r="K103" s="90">
        <f t="shared" si="3"/>
        <v>600</v>
      </c>
      <c r="L103" s="89">
        <v>0.7</v>
      </c>
      <c r="M103" s="83">
        <f t="shared" si="4"/>
        <v>0.7</v>
      </c>
    </row>
    <row r="104" spans="1:13" s="91" customFormat="1" x14ac:dyDescent="0.3">
      <c r="A104" s="175"/>
      <c r="B104" s="34" t="s">
        <v>0</v>
      </c>
      <c r="C104" s="35" t="s">
        <v>38</v>
      </c>
      <c r="D104" s="34" t="s">
        <v>2</v>
      </c>
      <c r="E104" s="36"/>
      <c r="F104" s="37" t="s">
        <v>42</v>
      </c>
      <c r="G104" s="37" t="s">
        <v>6</v>
      </c>
      <c r="H104" s="37" t="s">
        <v>40</v>
      </c>
      <c r="I104" s="37">
        <v>252</v>
      </c>
      <c r="J104" s="37">
        <v>10</v>
      </c>
      <c r="K104" s="90">
        <f t="shared" si="3"/>
        <v>600</v>
      </c>
      <c r="L104" s="89">
        <v>0.7</v>
      </c>
      <c r="M104" s="83">
        <f t="shared" si="4"/>
        <v>0.7</v>
      </c>
    </row>
    <row r="105" spans="1:13" s="91" customFormat="1" x14ac:dyDescent="0.3">
      <c r="A105" s="175"/>
      <c r="B105" s="34" t="s">
        <v>0</v>
      </c>
      <c r="C105" s="35" t="s">
        <v>38</v>
      </c>
      <c r="D105" s="34" t="s">
        <v>2</v>
      </c>
      <c r="E105" s="36"/>
      <c r="F105" s="37" t="s">
        <v>43</v>
      </c>
      <c r="G105" s="37" t="s">
        <v>6</v>
      </c>
      <c r="H105" s="37" t="s">
        <v>40</v>
      </c>
      <c r="I105" s="37">
        <v>252</v>
      </c>
      <c r="J105" s="37">
        <v>10</v>
      </c>
      <c r="K105" s="90">
        <f t="shared" si="3"/>
        <v>600</v>
      </c>
      <c r="L105" s="89">
        <v>0.7</v>
      </c>
      <c r="M105" s="83">
        <f t="shared" si="4"/>
        <v>0.7</v>
      </c>
    </row>
    <row r="106" spans="1:13" s="91" customFormat="1" x14ac:dyDescent="0.3">
      <c r="A106" s="175"/>
      <c r="B106" s="34" t="s">
        <v>0</v>
      </c>
      <c r="C106" s="35" t="s">
        <v>38</v>
      </c>
      <c r="D106" s="34" t="s">
        <v>2</v>
      </c>
      <c r="E106" s="36"/>
      <c r="F106" s="37" t="s">
        <v>44</v>
      </c>
      <c r="G106" s="37" t="s">
        <v>6</v>
      </c>
      <c r="H106" s="37" t="s">
        <v>40</v>
      </c>
      <c r="I106" s="37">
        <v>252</v>
      </c>
      <c r="J106" s="37">
        <v>10</v>
      </c>
      <c r="K106" s="90">
        <f t="shared" si="3"/>
        <v>600</v>
      </c>
      <c r="L106" s="89">
        <v>0.7</v>
      </c>
      <c r="M106" s="83">
        <f t="shared" si="4"/>
        <v>0.7</v>
      </c>
    </row>
    <row r="107" spans="1:13" s="91" customFormat="1" x14ac:dyDescent="0.3">
      <c r="A107" s="175"/>
      <c r="B107" s="34" t="s">
        <v>0</v>
      </c>
      <c r="C107" s="35" t="s">
        <v>38</v>
      </c>
      <c r="D107" s="34" t="s">
        <v>2</v>
      </c>
      <c r="E107" s="36"/>
      <c r="F107" s="37" t="s">
        <v>45</v>
      </c>
      <c r="G107" s="37" t="s">
        <v>6</v>
      </c>
      <c r="H107" s="37" t="s">
        <v>40</v>
      </c>
      <c r="I107" s="37">
        <v>252</v>
      </c>
      <c r="J107" s="37">
        <v>10</v>
      </c>
      <c r="K107" s="90">
        <f t="shared" si="3"/>
        <v>600</v>
      </c>
      <c r="L107" s="89">
        <v>0.7</v>
      </c>
      <c r="M107" s="83">
        <f t="shared" si="4"/>
        <v>0.7</v>
      </c>
    </row>
    <row r="108" spans="1:13" s="91" customFormat="1" x14ac:dyDescent="0.3">
      <c r="A108" s="175"/>
      <c r="B108" s="34" t="s">
        <v>0</v>
      </c>
      <c r="C108" s="35" t="s">
        <v>38</v>
      </c>
      <c r="D108" s="34" t="s">
        <v>2</v>
      </c>
      <c r="E108" s="36"/>
      <c r="F108" s="37" t="s">
        <v>46</v>
      </c>
      <c r="G108" s="37" t="s">
        <v>6</v>
      </c>
      <c r="H108" s="37" t="s">
        <v>40</v>
      </c>
      <c r="I108" s="37">
        <v>252</v>
      </c>
      <c r="J108" s="37">
        <v>10</v>
      </c>
      <c r="K108" s="90">
        <f t="shared" si="3"/>
        <v>600</v>
      </c>
      <c r="L108" s="89">
        <v>0.7</v>
      </c>
      <c r="M108" s="83">
        <f t="shared" si="4"/>
        <v>0.7</v>
      </c>
    </row>
    <row r="109" spans="1:13" s="91" customFormat="1" x14ac:dyDescent="0.3">
      <c r="A109" s="175"/>
      <c r="B109" s="34" t="s">
        <v>0</v>
      </c>
      <c r="C109" s="35" t="s">
        <v>38</v>
      </c>
      <c r="D109" s="34" t="s">
        <v>2</v>
      </c>
      <c r="E109" s="36"/>
      <c r="F109" s="37" t="s">
        <v>47</v>
      </c>
      <c r="G109" s="37" t="s">
        <v>6</v>
      </c>
      <c r="H109" s="37" t="s">
        <v>40</v>
      </c>
      <c r="I109" s="37">
        <v>252</v>
      </c>
      <c r="J109" s="37">
        <v>10</v>
      </c>
      <c r="K109" s="90">
        <f t="shared" si="3"/>
        <v>600</v>
      </c>
      <c r="L109" s="89">
        <v>0.7</v>
      </c>
      <c r="M109" s="83">
        <f t="shared" si="4"/>
        <v>0.7</v>
      </c>
    </row>
    <row r="110" spans="1:13" s="91" customFormat="1" x14ac:dyDescent="0.3">
      <c r="A110" s="175"/>
      <c r="B110" s="34" t="s">
        <v>0</v>
      </c>
      <c r="C110" s="35" t="s">
        <v>38</v>
      </c>
      <c r="D110" s="34" t="s">
        <v>2</v>
      </c>
      <c r="E110" s="36"/>
      <c r="F110" s="37" t="s">
        <v>48</v>
      </c>
      <c r="G110" s="37" t="s">
        <v>6</v>
      </c>
      <c r="H110" s="37" t="s">
        <v>40</v>
      </c>
      <c r="I110" s="37">
        <v>252</v>
      </c>
      <c r="J110" s="37">
        <v>10</v>
      </c>
      <c r="K110" s="90">
        <f t="shared" si="3"/>
        <v>600</v>
      </c>
      <c r="L110" s="89">
        <v>0.7</v>
      </c>
      <c r="M110" s="83">
        <f t="shared" si="4"/>
        <v>0.7</v>
      </c>
    </row>
    <row r="111" spans="1:13" s="91" customFormat="1" x14ac:dyDescent="0.3">
      <c r="A111" s="175"/>
      <c r="B111" s="34" t="s">
        <v>0</v>
      </c>
      <c r="C111" s="35" t="s">
        <v>38</v>
      </c>
      <c r="D111" s="34" t="s">
        <v>2</v>
      </c>
      <c r="E111" s="36"/>
      <c r="F111" s="37" t="s">
        <v>49</v>
      </c>
      <c r="G111" s="37" t="s">
        <v>6</v>
      </c>
      <c r="H111" s="37" t="s">
        <v>50</v>
      </c>
      <c r="I111" s="37">
        <v>272</v>
      </c>
      <c r="J111" s="37">
        <v>8.6</v>
      </c>
      <c r="K111" s="90">
        <f t="shared" si="3"/>
        <v>516</v>
      </c>
      <c r="L111" s="89">
        <v>0.87855297157622747</v>
      </c>
      <c r="M111" s="83">
        <f t="shared" si="4"/>
        <v>0.87855297157622747</v>
      </c>
    </row>
    <row r="112" spans="1:13" s="91" customFormat="1" x14ac:dyDescent="0.3">
      <c r="A112" s="175"/>
      <c r="B112" s="34" t="s">
        <v>0</v>
      </c>
      <c r="C112" s="35" t="s">
        <v>38</v>
      </c>
      <c r="D112" s="34" t="s">
        <v>2</v>
      </c>
      <c r="E112" s="36"/>
      <c r="F112" s="37" t="s">
        <v>51</v>
      </c>
      <c r="G112" s="37" t="s">
        <v>6</v>
      </c>
      <c r="H112" s="37" t="s">
        <v>50</v>
      </c>
      <c r="I112" s="37">
        <v>272</v>
      </c>
      <c r="J112" s="37">
        <v>8.6</v>
      </c>
      <c r="K112" s="90">
        <f t="shared" si="3"/>
        <v>516</v>
      </c>
      <c r="L112" s="89">
        <v>0.87855297157622747</v>
      </c>
      <c r="M112" s="83">
        <f t="shared" si="4"/>
        <v>0.87855297157622747</v>
      </c>
    </row>
    <row r="113" spans="1:13" s="91" customFormat="1" x14ac:dyDescent="0.3">
      <c r="A113" s="175"/>
      <c r="B113" s="34" t="s">
        <v>0</v>
      </c>
      <c r="C113" s="35" t="s">
        <v>38</v>
      </c>
      <c r="D113" s="34" t="s">
        <v>2</v>
      </c>
      <c r="E113" s="36"/>
      <c r="F113" s="37" t="s">
        <v>52</v>
      </c>
      <c r="G113" s="37" t="s">
        <v>6</v>
      </c>
      <c r="H113" s="37" t="s">
        <v>53</v>
      </c>
      <c r="I113" s="37">
        <v>318</v>
      </c>
      <c r="J113" s="37">
        <v>13</v>
      </c>
      <c r="K113" s="90">
        <f t="shared" si="3"/>
        <v>780</v>
      </c>
      <c r="L113" s="89">
        <v>0.67948717948717952</v>
      </c>
      <c r="M113" s="83">
        <f t="shared" si="4"/>
        <v>0.67948717948717952</v>
      </c>
    </row>
    <row r="114" spans="1:13" s="91" customFormat="1" x14ac:dyDescent="0.3">
      <c r="A114" s="175"/>
      <c r="B114" s="34" t="s">
        <v>0</v>
      </c>
      <c r="C114" s="35" t="s">
        <v>38</v>
      </c>
      <c r="D114" s="34" t="s">
        <v>2</v>
      </c>
      <c r="E114" s="36"/>
      <c r="F114" s="37" t="s">
        <v>54</v>
      </c>
      <c r="G114" s="37" t="s">
        <v>6</v>
      </c>
      <c r="H114" s="37" t="s">
        <v>53</v>
      </c>
      <c r="I114" s="37">
        <v>318</v>
      </c>
      <c r="J114" s="37">
        <v>13</v>
      </c>
      <c r="K114" s="90">
        <f t="shared" si="3"/>
        <v>780</v>
      </c>
      <c r="L114" s="89">
        <v>0.67948717948717952</v>
      </c>
      <c r="M114" s="83">
        <f t="shared" si="4"/>
        <v>0.67948717948717952</v>
      </c>
    </row>
    <row r="115" spans="1:13" s="91" customFormat="1" x14ac:dyDescent="0.3">
      <c r="A115" s="175"/>
      <c r="B115" s="34" t="s">
        <v>0</v>
      </c>
      <c r="C115" s="35" t="s">
        <v>38</v>
      </c>
      <c r="D115" s="34" t="s">
        <v>2</v>
      </c>
      <c r="E115" s="36"/>
      <c r="F115" s="37" t="s">
        <v>55</v>
      </c>
      <c r="G115" s="37" t="s">
        <v>6</v>
      </c>
      <c r="H115" s="37" t="s">
        <v>53</v>
      </c>
      <c r="I115" s="37">
        <v>318</v>
      </c>
      <c r="J115" s="37">
        <v>13</v>
      </c>
      <c r="K115" s="90">
        <f t="shared" si="3"/>
        <v>780</v>
      </c>
      <c r="L115" s="89">
        <v>0.67948717948717952</v>
      </c>
      <c r="M115" s="83">
        <f t="shared" si="4"/>
        <v>0.67948717948717952</v>
      </c>
    </row>
    <row r="116" spans="1:13" s="91" customFormat="1" x14ac:dyDescent="0.3">
      <c r="A116" s="175"/>
      <c r="B116" s="34" t="s">
        <v>0</v>
      </c>
      <c r="C116" s="35" t="s">
        <v>38</v>
      </c>
      <c r="D116" s="34" t="s">
        <v>2</v>
      </c>
      <c r="E116" s="36"/>
      <c r="F116" s="37" t="s">
        <v>56</v>
      </c>
      <c r="G116" s="37" t="s">
        <v>6</v>
      </c>
      <c r="H116" s="37" t="s">
        <v>53</v>
      </c>
      <c r="I116" s="37">
        <v>318</v>
      </c>
      <c r="J116" s="37">
        <v>13</v>
      </c>
      <c r="K116" s="90">
        <f t="shared" si="3"/>
        <v>780</v>
      </c>
      <c r="L116" s="89">
        <v>0.67948717948717952</v>
      </c>
      <c r="M116" s="83">
        <f t="shared" si="4"/>
        <v>0.67948717948717952</v>
      </c>
    </row>
    <row r="117" spans="1:13" s="91" customFormat="1" x14ac:dyDescent="0.3">
      <c r="A117" s="175"/>
      <c r="B117" s="88" t="s">
        <v>0</v>
      </c>
      <c r="C117" s="35" t="s">
        <v>38</v>
      </c>
      <c r="D117" s="34" t="s">
        <v>2</v>
      </c>
      <c r="E117" s="36"/>
      <c r="F117" s="37" t="s">
        <v>57</v>
      </c>
      <c r="G117" s="37" t="s">
        <v>6</v>
      </c>
      <c r="H117" s="37" t="s">
        <v>58</v>
      </c>
      <c r="I117" s="37">
        <v>295</v>
      </c>
      <c r="J117" s="37">
        <v>7</v>
      </c>
      <c r="K117" s="90">
        <f t="shared" si="3"/>
        <v>420</v>
      </c>
      <c r="L117" s="89">
        <v>1.1706349206349207</v>
      </c>
      <c r="M117" s="83">
        <f t="shared" si="4"/>
        <v>1.1706349206349207</v>
      </c>
    </row>
    <row r="118" spans="1:13" s="91" customFormat="1" x14ac:dyDescent="0.3">
      <c r="A118" s="175"/>
      <c r="B118" s="88" t="s">
        <v>0</v>
      </c>
      <c r="C118" s="35" t="s">
        <v>38</v>
      </c>
      <c r="D118" s="34" t="s">
        <v>2</v>
      </c>
      <c r="E118" s="36"/>
      <c r="F118" s="37" t="s">
        <v>59</v>
      </c>
      <c r="G118" s="37" t="s">
        <v>6</v>
      </c>
      <c r="H118" s="37" t="s">
        <v>58</v>
      </c>
      <c r="I118" s="37">
        <v>295</v>
      </c>
      <c r="J118" s="37">
        <v>7</v>
      </c>
      <c r="K118" s="90">
        <f t="shared" si="3"/>
        <v>420</v>
      </c>
      <c r="L118" s="89">
        <v>1.1706349206349207</v>
      </c>
      <c r="M118" s="83">
        <f t="shared" si="4"/>
        <v>1.1706349206349207</v>
      </c>
    </row>
    <row r="119" spans="1:13" s="91" customFormat="1" x14ac:dyDescent="0.3">
      <c r="A119" s="175"/>
      <c r="B119" s="88" t="s">
        <v>0</v>
      </c>
      <c r="C119" s="35" t="s">
        <v>38</v>
      </c>
      <c r="D119" s="34" t="s">
        <v>2</v>
      </c>
      <c r="E119" s="36"/>
      <c r="F119" s="37" t="s">
        <v>60</v>
      </c>
      <c r="G119" s="37" t="s">
        <v>6</v>
      </c>
      <c r="H119" s="37" t="s">
        <v>58</v>
      </c>
      <c r="I119" s="37">
        <v>295</v>
      </c>
      <c r="J119" s="37">
        <v>7</v>
      </c>
      <c r="K119" s="90">
        <f t="shared" si="3"/>
        <v>420</v>
      </c>
      <c r="L119" s="89">
        <v>1.1706349206349207</v>
      </c>
      <c r="M119" s="83">
        <f t="shared" si="4"/>
        <v>1.1706349206349207</v>
      </c>
    </row>
    <row r="120" spans="1:13" s="91" customFormat="1" x14ac:dyDescent="0.3">
      <c r="A120" s="175"/>
      <c r="B120" s="88" t="s">
        <v>0</v>
      </c>
      <c r="C120" s="35" t="s">
        <v>38</v>
      </c>
      <c r="D120" s="34" t="s">
        <v>2</v>
      </c>
      <c r="E120" s="36"/>
      <c r="F120" s="37" t="s">
        <v>61</v>
      </c>
      <c r="G120" s="37" t="s">
        <v>6</v>
      </c>
      <c r="H120" s="37" t="s">
        <v>58</v>
      </c>
      <c r="I120" s="37">
        <v>295</v>
      </c>
      <c r="J120" s="37">
        <v>7</v>
      </c>
      <c r="K120" s="90">
        <f t="shared" si="3"/>
        <v>420</v>
      </c>
      <c r="L120" s="89">
        <v>1.1706349206349207</v>
      </c>
      <c r="M120" s="83">
        <f t="shared" si="4"/>
        <v>1.1706349206349207</v>
      </c>
    </row>
    <row r="121" spans="1:13" s="91" customFormat="1" x14ac:dyDescent="0.3">
      <c r="A121" s="175"/>
      <c r="B121" s="88" t="s">
        <v>0</v>
      </c>
      <c r="C121" s="35" t="s">
        <v>38</v>
      </c>
      <c r="D121" s="34" t="s">
        <v>2</v>
      </c>
      <c r="E121" s="36"/>
      <c r="F121" s="37" t="s">
        <v>62</v>
      </c>
      <c r="G121" s="37" t="s">
        <v>6</v>
      </c>
      <c r="H121" s="37" t="s">
        <v>58</v>
      </c>
      <c r="I121" s="37">
        <v>295</v>
      </c>
      <c r="J121" s="37">
        <v>7</v>
      </c>
      <c r="K121" s="90">
        <f t="shared" si="3"/>
        <v>420</v>
      </c>
      <c r="L121" s="89">
        <v>1.1706349206349207</v>
      </c>
      <c r="M121" s="83">
        <f t="shared" si="4"/>
        <v>1.1706349206349207</v>
      </c>
    </row>
    <row r="122" spans="1:13" s="91" customFormat="1" x14ac:dyDescent="0.3">
      <c r="A122" s="175"/>
      <c r="B122" s="88" t="s">
        <v>0</v>
      </c>
      <c r="C122" s="35" t="s">
        <v>38</v>
      </c>
      <c r="D122" s="34" t="s">
        <v>2</v>
      </c>
      <c r="E122" s="36"/>
      <c r="F122" s="37" t="s">
        <v>63</v>
      </c>
      <c r="G122" s="37" t="s">
        <v>6</v>
      </c>
      <c r="H122" s="37" t="s">
        <v>58</v>
      </c>
      <c r="I122" s="37">
        <v>295</v>
      </c>
      <c r="J122" s="37">
        <v>7</v>
      </c>
      <c r="K122" s="90">
        <f t="shared" si="3"/>
        <v>420</v>
      </c>
      <c r="L122" s="89">
        <v>1.1706349206349207</v>
      </c>
      <c r="M122" s="83">
        <f t="shared" si="4"/>
        <v>1.1706349206349207</v>
      </c>
    </row>
    <row r="123" spans="1:13" s="91" customFormat="1" x14ac:dyDescent="0.3">
      <c r="A123" s="175"/>
      <c r="B123" s="34" t="s">
        <v>0</v>
      </c>
      <c r="C123" s="35" t="s">
        <v>38</v>
      </c>
      <c r="D123" s="34" t="s">
        <v>2</v>
      </c>
      <c r="E123" s="36"/>
      <c r="F123" s="37" t="s">
        <v>64</v>
      </c>
      <c r="G123" s="37" t="s">
        <v>6</v>
      </c>
      <c r="H123" s="37" t="s">
        <v>65</v>
      </c>
      <c r="I123" s="37">
        <v>226</v>
      </c>
      <c r="J123" s="37">
        <v>6.9</v>
      </c>
      <c r="K123" s="90">
        <f t="shared" si="3"/>
        <v>414</v>
      </c>
      <c r="L123" s="89">
        <v>0.90982286634460552</v>
      </c>
      <c r="M123" s="83">
        <f t="shared" si="4"/>
        <v>0.90982286634460552</v>
      </c>
    </row>
    <row r="124" spans="1:13" s="91" customFormat="1" x14ac:dyDescent="0.3">
      <c r="A124" s="175"/>
      <c r="B124" s="34" t="s">
        <v>0</v>
      </c>
      <c r="C124" s="35" t="s">
        <v>38</v>
      </c>
      <c r="D124" s="34" t="s">
        <v>2</v>
      </c>
      <c r="E124" s="36"/>
      <c r="F124" s="37" t="s">
        <v>66</v>
      </c>
      <c r="G124" s="37" t="s">
        <v>6</v>
      </c>
      <c r="H124" s="37" t="s">
        <v>50</v>
      </c>
      <c r="I124" s="37">
        <v>272</v>
      </c>
      <c r="J124" s="37">
        <v>8.6</v>
      </c>
      <c r="K124" s="90">
        <f t="shared" si="3"/>
        <v>516</v>
      </c>
      <c r="L124" s="89">
        <v>0.87855297157622747</v>
      </c>
      <c r="M124" s="83">
        <f t="shared" si="4"/>
        <v>0.87855297157622747</v>
      </c>
    </row>
    <row r="125" spans="1:13" s="91" customFormat="1" x14ac:dyDescent="0.3">
      <c r="A125" s="175"/>
      <c r="B125" s="34" t="s">
        <v>0</v>
      </c>
      <c r="C125" s="35" t="s">
        <v>38</v>
      </c>
      <c r="D125" s="34" t="s">
        <v>2</v>
      </c>
      <c r="E125" s="36"/>
      <c r="F125" s="37" t="s">
        <v>67</v>
      </c>
      <c r="G125" s="37" t="s">
        <v>6</v>
      </c>
      <c r="H125" s="37" t="s">
        <v>58</v>
      </c>
      <c r="I125" s="37">
        <v>295</v>
      </c>
      <c r="J125" s="37">
        <v>7</v>
      </c>
      <c r="K125" s="90">
        <f t="shared" ref="K125:K135" si="6">J125*60</f>
        <v>420</v>
      </c>
      <c r="L125" s="89">
        <v>1.1706349206349207</v>
      </c>
      <c r="M125" s="83">
        <f t="shared" ref="M125:M135" si="7">I125/K125*(20/12)</f>
        <v>1.1706349206349207</v>
      </c>
    </row>
    <row r="126" spans="1:13" s="91" customFormat="1" x14ac:dyDescent="0.3">
      <c r="A126" s="175"/>
      <c r="B126" s="66" t="s">
        <v>0</v>
      </c>
      <c r="C126" s="67" t="s">
        <v>38</v>
      </c>
      <c r="D126" s="66" t="s">
        <v>2</v>
      </c>
      <c r="E126" s="68"/>
      <c r="F126" s="69" t="s">
        <v>68</v>
      </c>
      <c r="G126" s="69" t="s">
        <v>6</v>
      </c>
      <c r="H126" s="69" t="s">
        <v>65</v>
      </c>
      <c r="I126" s="69">
        <v>226</v>
      </c>
      <c r="J126" s="69">
        <v>6.9</v>
      </c>
      <c r="K126" s="90">
        <f t="shared" si="6"/>
        <v>414</v>
      </c>
      <c r="L126" s="82">
        <v>0.90982286634460552</v>
      </c>
      <c r="M126" s="83">
        <f t="shared" si="7"/>
        <v>0.90982286634460552</v>
      </c>
    </row>
    <row r="127" spans="1:13" s="91" customFormat="1" x14ac:dyDescent="0.3">
      <c r="A127" s="175"/>
      <c r="B127" s="66" t="s">
        <v>0</v>
      </c>
      <c r="C127" s="67" t="s">
        <v>38</v>
      </c>
      <c r="D127" s="66" t="s">
        <v>2</v>
      </c>
      <c r="E127" s="68"/>
      <c r="F127" s="69" t="s">
        <v>69</v>
      </c>
      <c r="G127" s="69" t="s">
        <v>6</v>
      </c>
      <c r="H127" s="69" t="s">
        <v>65</v>
      </c>
      <c r="I127" s="69">
        <v>226</v>
      </c>
      <c r="J127" s="69">
        <v>6.9</v>
      </c>
      <c r="K127" s="90">
        <f t="shared" si="6"/>
        <v>414</v>
      </c>
      <c r="L127" s="82">
        <v>0.90982286634460552</v>
      </c>
      <c r="M127" s="83">
        <f t="shared" si="7"/>
        <v>0.90982286634460552</v>
      </c>
    </row>
    <row r="128" spans="1:13" s="91" customFormat="1" x14ac:dyDescent="0.3">
      <c r="A128" s="175"/>
      <c r="B128" s="34" t="s">
        <v>0</v>
      </c>
      <c r="C128" s="35" t="s">
        <v>38</v>
      </c>
      <c r="D128" s="34" t="s">
        <v>2</v>
      </c>
      <c r="E128" s="36"/>
      <c r="F128" s="37" t="s">
        <v>70</v>
      </c>
      <c r="G128" s="37" t="s">
        <v>6</v>
      </c>
      <c r="H128" s="37" t="s">
        <v>65</v>
      </c>
      <c r="I128" s="37">
        <v>226</v>
      </c>
      <c r="J128" s="37">
        <v>6.9</v>
      </c>
      <c r="K128" s="90">
        <f t="shared" si="6"/>
        <v>414</v>
      </c>
      <c r="L128" s="89">
        <v>0.90982286634460552</v>
      </c>
      <c r="M128" s="83">
        <f t="shared" si="7"/>
        <v>0.90982286634460552</v>
      </c>
    </row>
    <row r="129" spans="1:13" s="91" customFormat="1" x14ac:dyDescent="0.3">
      <c r="A129" s="175"/>
      <c r="B129" s="34" t="s">
        <v>0</v>
      </c>
      <c r="C129" s="35" t="s">
        <v>38</v>
      </c>
      <c r="D129" s="34" t="s">
        <v>2</v>
      </c>
      <c r="E129" s="36"/>
      <c r="F129" s="37" t="s">
        <v>71</v>
      </c>
      <c r="G129" s="37" t="s">
        <v>6</v>
      </c>
      <c r="H129" s="37" t="s">
        <v>50</v>
      </c>
      <c r="I129" s="37">
        <v>272</v>
      </c>
      <c r="J129" s="37">
        <v>8.6</v>
      </c>
      <c r="K129" s="90">
        <f t="shared" si="6"/>
        <v>516</v>
      </c>
      <c r="L129" s="89">
        <v>0.87855297157622747</v>
      </c>
      <c r="M129" s="83">
        <f t="shared" si="7"/>
        <v>0.87855297157622747</v>
      </c>
    </row>
    <row r="130" spans="1:13" s="91" customFormat="1" x14ac:dyDescent="0.3">
      <c r="A130" s="175"/>
      <c r="B130" s="34" t="s">
        <v>0</v>
      </c>
      <c r="C130" s="35" t="s">
        <v>38</v>
      </c>
      <c r="D130" s="34" t="s">
        <v>2</v>
      </c>
      <c r="E130" s="36"/>
      <c r="F130" s="37" t="s">
        <v>72</v>
      </c>
      <c r="G130" s="37">
        <v>27</v>
      </c>
      <c r="H130" s="37" t="s">
        <v>73</v>
      </c>
      <c r="I130" s="37">
        <v>447</v>
      </c>
      <c r="J130" s="37">
        <v>10</v>
      </c>
      <c r="K130" s="90">
        <f t="shared" si="6"/>
        <v>600</v>
      </c>
      <c r="L130" s="89">
        <v>1.2416666666666667</v>
      </c>
      <c r="M130" s="83">
        <f t="shared" si="7"/>
        <v>1.2416666666666667</v>
      </c>
    </row>
    <row r="131" spans="1:13" s="91" customFormat="1" x14ac:dyDescent="0.3">
      <c r="A131" s="175"/>
      <c r="B131" s="34" t="s">
        <v>0</v>
      </c>
      <c r="C131" s="35" t="s">
        <v>38</v>
      </c>
      <c r="D131" s="34" t="s">
        <v>2</v>
      </c>
      <c r="E131" s="36"/>
      <c r="F131" s="37" t="s">
        <v>74</v>
      </c>
      <c r="G131" s="37" t="s">
        <v>75</v>
      </c>
      <c r="H131" s="37" t="s">
        <v>76</v>
      </c>
      <c r="I131" s="37">
        <v>270</v>
      </c>
      <c r="J131" s="37">
        <v>14.8</v>
      </c>
      <c r="K131" s="90">
        <f t="shared" si="6"/>
        <v>888</v>
      </c>
      <c r="L131" s="89">
        <v>0.5067567567567568</v>
      </c>
      <c r="M131" s="83">
        <f t="shared" si="7"/>
        <v>0.5067567567567568</v>
      </c>
    </row>
    <row r="132" spans="1:13" s="79" customFormat="1" x14ac:dyDescent="0.3">
      <c r="A132" s="105" t="s">
        <v>829</v>
      </c>
      <c r="B132" s="96" t="s">
        <v>346</v>
      </c>
      <c r="C132" s="96" t="s">
        <v>38</v>
      </c>
      <c r="D132" s="97" t="s">
        <v>2</v>
      </c>
      <c r="E132" s="98"/>
      <c r="F132" s="99" t="s">
        <v>362</v>
      </c>
      <c r="G132" s="99" t="s">
        <v>6</v>
      </c>
      <c r="H132" s="99">
        <v>2.0099999999999998</v>
      </c>
      <c r="I132" s="99">
        <v>120.6</v>
      </c>
      <c r="J132" s="99">
        <v>7.45</v>
      </c>
      <c r="K132" s="76">
        <f t="shared" si="6"/>
        <v>447</v>
      </c>
      <c r="L132" s="100">
        <v>0.44500000000000001</v>
      </c>
      <c r="M132" s="78">
        <f t="shared" si="7"/>
        <v>0.4496644295302013</v>
      </c>
    </row>
    <row r="133" spans="1:13" s="79" customFormat="1" x14ac:dyDescent="0.3">
      <c r="A133" s="105" t="s">
        <v>829</v>
      </c>
      <c r="B133" s="96" t="s">
        <v>346</v>
      </c>
      <c r="C133" s="96" t="s">
        <v>38</v>
      </c>
      <c r="D133" s="97" t="s">
        <v>2</v>
      </c>
      <c r="E133" s="98"/>
      <c r="F133" s="99" t="s">
        <v>363</v>
      </c>
      <c r="G133" s="99" t="s">
        <v>6</v>
      </c>
      <c r="H133" s="99">
        <v>2.0099999999999998</v>
      </c>
      <c r="I133" s="99">
        <v>120.6</v>
      </c>
      <c r="J133" s="99">
        <v>7.45</v>
      </c>
      <c r="K133" s="76">
        <f t="shared" si="6"/>
        <v>447</v>
      </c>
      <c r="L133" s="100">
        <v>0.44500000000000001</v>
      </c>
      <c r="M133" s="78">
        <f t="shared" si="7"/>
        <v>0.4496644295302013</v>
      </c>
    </row>
    <row r="134" spans="1:13" s="79" customFormat="1" x14ac:dyDescent="0.3">
      <c r="A134" s="105" t="s">
        <v>829</v>
      </c>
      <c r="B134" s="96" t="s">
        <v>346</v>
      </c>
      <c r="C134" s="96" t="s">
        <v>38</v>
      </c>
      <c r="D134" s="97" t="s">
        <v>2</v>
      </c>
      <c r="E134" s="98"/>
      <c r="F134" s="99" t="s">
        <v>364</v>
      </c>
      <c r="G134" s="99" t="s">
        <v>6</v>
      </c>
      <c r="H134" s="99">
        <v>2.0099999999999998</v>
      </c>
      <c r="I134" s="99">
        <v>120.6</v>
      </c>
      <c r="J134" s="99">
        <v>7.45</v>
      </c>
      <c r="K134" s="76">
        <f t="shared" si="6"/>
        <v>447</v>
      </c>
      <c r="L134" s="100">
        <v>0.44500000000000001</v>
      </c>
      <c r="M134" s="78">
        <f t="shared" si="7"/>
        <v>0.4496644295302013</v>
      </c>
    </row>
    <row r="135" spans="1:13" s="79" customFormat="1" x14ac:dyDescent="0.3">
      <c r="A135" s="105" t="s">
        <v>829</v>
      </c>
      <c r="B135" s="96" t="s">
        <v>346</v>
      </c>
      <c r="C135" s="96" t="s">
        <v>38</v>
      </c>
      <c r="D135" s="97" t="s">
        <v>2</v>
      </c>
      <c r="E135" s="98"/>
      <c r="F135" s="99" t="s">
        <v>365</v>
      </c>
      <c r="G135" s="99" t="s">
        <v>6</v>
      </c>
      <c r="H135" s="99">
        <v>2.0099999999999998</v>
      </c>
      <c r="I135" s="99">
        <v>120.6</v>
      </c>
      <c r="J135" s="99">
        <v>7.45</v>
      </c>
      <c r="K135" s="76">
        <f t="shared" si="6"/>
        <v>447</v>
      </c>
      <c r="L135" s="100">
        <v>0.44500000000000001</v>
      </c>
      <c r="M135" s="78">
        <f t="shared" si="7"/>
        <v>0.4496644295302013</v>
      </c>
    </row>
    <row r="138" spans="1:13" x14ac:dyDescent="0.3">
      <c r="F138" s="13">
        <f>COUNTIF(B3:B135, "Energy Star")</f>
        <v>46</v>
      </c>
    </row>
  </sheetData>
  <mergeCells count="1">
    <mergeCell ref="A1:M1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53"/>
  <sheetViews>
    <sheetView tabSelected="1" zoomScaleNormal="100" workbookViewId="0">
      <pane ySplit="2" topLeftCell="A3" activePane="bottomLeft" state="frozen"/>
      <selection pane="bottomLeft" activeCell="M2" sqref="A2:M2"/>
    </sheetView>
  </sheetViews>
  <sheetFormatPr defaultRowHeight="16.5" x14ac:dyDescent="0.3"/>
  <cols>
    <col min="1" max="1" width="9.140625" style="13"/>
    <col min="2" max="2" width="14.42578125" style="13" bestFit="1" customWidth="1"/>
    <col min="3" max="3" width="36.85546875" style="13" bestFit="1" customWidth="1"/>
    <col min="4" max="4" width="12.85546875" style="13" bestFit="1" customWidth="1"/>
    <col min="5" max="5" width="12.7109375" style="13" customWidth="1"/>
    <col min="6" max="6" width="19.140625" style="13" bestFit="1" customWidth="1"/>
    <col min="7" max="9" width="9.140625" style="13"/>
    <col min="10" max="11" width="10.42578125" style="13" customWidth="1"/>
    <col min="12" max="12" width="9.140625" style="109"/>
    <col min="13" max="13" width="14.28515625" style="109" customWidth="1"/>
    <col min="14" max="16384" width="9.140625" style="13"/>
  </cols>
  <sheetData>
    <row r="1" spans="1:13" ht="17.25" x14ac:dyDescent="0.35">
      <c r="A1" s="194" t="s">
        <v>880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3" ht="60" x14ac:dyDescent="0.3">
      <c r="A2" s="17" t="s">
        <v>884</v>
      </c>
      <c r="B2" s="14" t="s">
        <v>77</v>
      </c>
      <c r="C2" s="14" t="s">
        <v>78</v>
      </c>
      <c r="D2" s="14" t="s">
        <v>79</v>
      </c>
      <c r="E2" s="14" t="s">
        <v>828</v>
      </c>
      <c r="F2" s="14" t="s">
        <v>80</v>
      </c>
      <c r="G2" s="14" t="s">
        <v>685</v>
      </c>
      <c r="H2" s="14" t="s">
        <v>81</v>
      </c>
      <c r="I2" s="14" t="s">
        <v>82</v>
      </c>
      <c r="J2" s="15" t="s">
        <v>83</v>
      </c>
      <c r="K2" s="15" t="s">
        <v>824</v>
      </c>
      <c r="L2" s="72" t="s">
        <v>84</v>
      </c>
      <c r="M2" s="72" t="s">
        <v>585</v>
      </c>
    </row>
    <row r="3" spans="1:13" x14ac:dyDescent="0.3">
      <c r="A3" s="39"/>
      <c r="B3" s="110" t="s">
        <v>0</v>
      </c>
      <c r="C3" s="66" t="s">
        <v>1</v>
      </c>
      <c r="D3" s="68" t="s">
        <v>2</v>
      </c>
      <c r="E3" s="68"/>
      <c r="F3" s="69" t="s">
        <v>92</v>
      </c>
      <c r="G3" s="69">
        <v>32</v>
      </c>
      <c r="H3" s="69" t="s">
        <v>7</v>
      </c>
      <c r="I3" s="69">
        <v>242</v>
      </c>
      <c r="J3" s="69">
        <v>18.75</v>
      </c>
      <c r="K3" s="111">
        <f>J3*60</f>
        <v>1125</v>
      </c>
      <c r="L3" s="112">
        <v>0.35851851851851857</v>
      </c>
      <c r="M3" s="113">
        <f>I3/K3*(20/12)</f>
        <v>0.35851851851851851</v>
      </c>
    </row>
    <row r="4" spans="1:13" x14ac:dyDescent="0.3">
      <c r="A4" s="39"/>
      <c r="B4" s="110" t="s">
        <v>0</v>
      </c>
      <c r="C4" s="66" t="s">
        <v>1</v>
      </c>
      <c r="D4" s="68" t="s">
        <v>2</v>
      </c>
      <c r="E4" s="68"/>
      <c r="F4" s="69" t="s">
        <v>93</v>
      </c>
      <c r="G4" s="69">
        <v>36</v>
      </c>
      <c r="H4" s="69">
        <v>2.84</v>
      </c>
      <c r="I4" s="69">
        <v>170</v>
      </c>
      <c r="J4" s="69">
        <v>5.51</v>
      </c>
      <c r="K4" s="111">
        <f t="shared" ref="K4:K59" si="0">J4*60</f>
        <v>330.59999999999997</v>
      </c>
      <c r="L4" s="112">
        <v>0.85702762653760856</v>
      </c>
      <c r="M4" s="113">
        <f t="shared" ref="M4:M59" si="1">I4/K4*(20/12)</f>
        <v>0.85702762653760856</v>
      </c>
    </row>
    <row r="5" spans="1:13" x14ac:dyDescent="0.3">
      <c r="A5" s="39"/>
      <c r="B5" s="110" t="s">
        <v>0</v>
      </c>
      <c r="C5" s="66" t="s">
        <v>1</v>
      </c>
      <c r="D5" s="68" t="s">
        <v>2</v>
      </c>
      <c r="E5" s="68"/>
      <c r="F5" s="69" t="s">
        <v>94</v>
      </c>
      <c r="G5" s="69">
        <v>27</v>
      </c>
      <c r="H5" s="69" t="s">
        <v>95</v>
      </c>
      <c r="I5" s="69">
        <v>574</v>
      </c>
      <c r="J5" s="69">
        <v>2.4</v>
      </c>
      <c r="K5" s="111">
        <f t="shared" si="0"/>
        <v>144</v>
      </c>
      <c r="L5" s="112">
        <v>6.643518518518519</v>
      </c>
      <c r="M5" s="113">
        <f t="shared" si="1"/>
        <v>6.643518518518519</v>
      </c>
    </row>
    <row r="6" spans="1:13" s="79" customFormat="1" x14ac:dyDescent="0.3">
      <c r="A6" s="105" t="s">
        <v>829</v>
      </c>
      <c r="B6" s="73" t="s">
        <v>346</v>
      </c>
      <c r="C6" s="73" t="s">
        <v>607</v>
      </c>
      <c r="D6" s="103" t="s">
        <v>87</v>
      </c>
      <c r="E6" s="105" t="s">
        <v>829</v>
      </c>
      <c r="F6" s="95" t="s">
        <v>366</v>
      </c>
      <c r="G6" s="95">
        <v>20</v>
      </c>
      <c r="H6" s="95">
        <v>2</v>
      </c>
      <c r="I6" s="95">
        <v>120</v>
      </c>
      <c r="J6" s="95">
        <v>6.8</v>
      </c>
      <c r="K6" s="114">
        <f t="shared" si="0"/>
        <v>408</v>
      </c>
      <c r="L6" s="77">
        <v>0.49</v>
      </c>
      <c r="M6" s="78">
        <f t="shared" si="1"/>
        <v>0.49019607843137258</v>
      </c>
    </row>
    <row r="7" spans="1:13" s="79" customFormat="1" x14ac:dyDescent="0.3">
      <c r="A7" s="105" t="s">
        <v>829</v>
      </c>
      <c r="B7" s="73" t="s">
        <v>346</v>
      </c>
      <c r="C7" s="73" t="s">
        <v>607</v>
      </c>
      <c r="D7" s="103" t="s">
        <v>87</v>
      </c>
      <c r="E7" s="105" t="s">
        <v>829</v>
      </c>
      <c r="F7" s="95" t="s">
        <v>374</v>
      </c>
      <c r="G7" s="95">
        <v>20</v>
      </c>
      <c r="H7" s="95">
        <v>2</v>
      </c>
      <c r="I7" s="95">
        <v>120</v>
      </c>
      <c r="J7" s="95">
        <v>6.8</v>
      </c>
      <c r="K7" s="114">
        <f t="shared" si="0"/>
        <v>408</v>
      </c>
      <c r="L7" s="77">
        <v>0.49</v>
      </c>
      <c r="M7" s="78">
        <f t="shared" si="1"/>
        <v>0.49019607843137258</v>
      </c>
    </row>
    <row r="8" spans="1:13" s="79" customFormat="1" x14ac:dyDescent="0.3">
      <c r="A8" s="105" t="s">
        <v>829</v>
      </c>
      <c r="B8" s="73" t="s">
        <v>346</v>
      </c>
      <c r="C8" s="73" t="s">
        <v>607</v>
      </c>
      <c r="D8" s="103" t="s">
        <v>87</v>
      </c>
      <c r="E8" s="105" t="s">
        <v>829</v>
      </c>
      <c r="F8" s="95" t="s">
        <v>85</v>
      </c>
      <c r="G8" s="95">
        <v>20</v>
      </c>
      <c r="H8" s="95">
        <v>2</v>
      </c>
      <c r="I8" s="95">
        <v>120</v>
      </c>
      <c r="J8" s="95">
        <v>6.8</v>
      </c>
      <c r="K8" s="114">
        <f t="shared" si="0"/>
        <v>408</v>
      </c>
      <c r="L8" s="77">
        <v>0.49</v>
      </c>
      <c r="M8" s="78">
        <f t="shared" si="1"/>
        <v>0.49019607843137258</v>
      </c>
    </row>
    <row r="9" spans="1:13" s="79" customFormat="1" x14ac:dyDescent="0.3">
      <c r="A9" s="105" t="s">
        <v>829</v>
      </c>
      <c r="B9" s="73" t="s">
        <v>346</v>
      </c>
      <c r="C9" s="73" t="s">
        <v>607</v>
      </c>
      <c r="D9" s="103" t="s">
        <v>2</v>
      </c>
      <c r="E9" s="105" t="s">
        <v>829</v>
      </c>
      <c r="F9" s="95" t="s">
        <v>366</v>
      </c>
      <c r="G9" s="95">
        <v>20</v>
      </c>
      <c r="H9" s="95">
        <v>2</v>
      </c>
      <c r="I9" s="95">
        <v>120</v>
      </c>
      <c r="J9" s="95">
        <v>6.8</v>
      </c>
      <c r="K9" s="114">
        <f t="shared" si="0"/>
        <v>408</v>
      </c>
      <c r="L9" s="77">
        <v>0.49</v>
      </c>
      <c r="M9" s="78">
        <f t="shared" si="1"/>
        <v>0.49019607843137258</v>
      </c>
    </row>
    <row r="10" spans="1:13" s="79" customFormat="1" x14ac:dyDescent="0.3">
      <c r="A10" s="105" t="s">
        <v>829</v>
      </c>
      <c r="B10" s="73" t="s">
        <v>346</v>
      </c>
      <c r="C10" s="73" t="s">
        <v>607</v>
      </c>
      <c r="D10" s="103" t="s">
        <v>2</v>
      </c>
      <c r="E10" s="105" t="s">
        <v>829</v>
      </c>
      <c r="F10" s="95" t="s">
        <v>374</v>
      </c>
      <c r="G10" s="95">
        <v>20</v>
      </c>
      <c r="H10" s="95">
        <v>2</v>
      </c>
      <c r="I10" s="95">
        <v>120</v>
      </c>
      <c r="J10" s="95">
        <v>6.8</v>
      </c>
      <c r="K10" s="114">
        <f t="shared" si="0"/>
        <v>408</v>
      </c>
      <c r="L10" s="77">
        <v>0.49</v>
      </c>
      <c r="M10" s="78">
        <f t="shared" si="1"/>
        <v>0.49019607843137258</v>
      </c>
    </row>
    <row r="11" spans="1:13" s="79" customFormat="1" x14ac:dyDescent="0.3">
      <c r="A11" s="105" t="s">
        <v>829</v>
      </c>
      <c r="B11" s="73" t="s">
        <v>346</v>
      </c>
      <c r="C11" s="73" t="s">
        <v>607</v>
      </c>
      <c r="D11" s="103" t="s">
        <v>2</v>
      </c>
      <c r="E11" s="105" t="s">
        <v>829</v>
      </c>
      <c r="F11" s="95" t="s">
        <v>85</v>
      </c>
      <c r="G11" s="95">
        <v>20</v>
      </c>
      <c r="H11" s="95">
        <v>2</v>
      </c>
      <c r="I11" s="95">
        <v>120</v>
      </c>
      <c r="J11" s="95">
        <v>6.8</v>
      </c>
      <c r="K11" s="114">
        <f t="shared" si="0"/>
        <v>408</v>
      </c>
      <c r="L11" s="77">
        <v>0.49</v>
      </c>
      <c r="M11" s="78">
        <f t="shared" si="1"/>
        <v>0.49019607843137258</v>
      </c>
    </row>
    <row r="12" spans="1:13" s="25" customFormat="1" x14ac:dyDescent="0.3">
      <c r="A12" s="33"/>
      <c r="B12" s="115" t="s">
        <v>0</v>
      </c>
      <c r="C12" s="18" t="s">
        <v>220</v>
      </c>
      <c r="D12" s="20" t="s">
        <v>2</v>
      </c>
      <c r="E12" s="20"/>
      <c r="F12" s="21" t="s">
        <v>735</v>
      </c>
      <c r="G12" s="21">
        <v>20</v>
      </c>
      <c r="H12" s="21">
        <v>5</v>
      </c>
      <c r="I12" s="21">
        <v>300</v>
      </c>
      <c r="J12" s="21">
        <v>5.5</v>
      </c>
      <c r="K12" s="116">
        <f t="shared" si="0"/>
        <v>330</v>
      </c>
      <c r="L12" s="108">
        <f t="shared" ref="L12:L15" si="2">M12</f>
        <v>1.5151515151515151</v>
      </c>
      <c r="M12" s="87">
        <f t="shared" si="1"/>
        <v>1.5151515151515151</v>
      </c>
    </row>
    <row r="13" spans="1:13" s="25" customFormat="1" x14ac:dyDescent="0.3">
      <c r="A13" s="33"/>
      <c r="B13" s="115" t="s">
        <v>0</v>
      </c>
      <c r="C13" s="18" t="s">
        <v>220</v>
      </c>
      <c r="D13" s="20" t="s">
        <v>2</v>
      </c>
      <c r="E13" s="20"/>
      <c r="F13" s="21" t="s">
        <v>736</v>
      </c>
      <c r="G13" s="21">
        <v>20</v>
      </c>
      <c r="H13" s="21">
        <v>5</v>
      </c>
      <c r="I13" s="21">
        <v>300</v>
      </c>
      <c r="J13" s="21">
        <v>5.5</v>
      </c>
      <c r="K13" s="116">
        <f t="shared" si="0"/>
        <v>330</v>
      </c>
      <c r="L13" s="108">
        <f t="shared" si="2"/>
        <v>1.5151515151515151</v>
      </c>
      <c r="M13" s="87">
        <f t="shared" si="1"/>
        <v>1.5151515151515151</v>
      </c>
    </row>
    <row r="14" spans="1:13" s="25" customFormat="1" x14ac:dyDescent="0.3">
      <c r="A14" s="33"/>
      <c r="B14" s="115" t="s">
        <v>0</v>
      </c>
      <c r="C14" s="18" t="s">
        <v>220</v>
      </c>
      <c r="D14" s="20" t="s">
        <v>2</v>
      </c>
      <c r="E14" s="20"/>
      <c r="F14" s="21" t="s">
        <v>737</v>
      </c>
      <c r="G14" s="21">
        <v>20</v>
      </c>
      <c r="H14" s="21">
        <v>5</v>
      </c>
      <c r="I14" s="21">
        <v>300</v>
      </c>
      <c r="J14" s="21">
        <v>5.5</v>
      </c>
      <c r="K14" s="116">
        <f t="shared" si="0"/>
        <v>330</v>
      </c>
      <c r="L14" s="108">
        <f t="shared" si="2"/>
        <v>1.5151515151515151</v>
      </c>
      <c r="M14" s="87">
        <f t="shared" si="1"/>
        <v>1.5151515151515151</v>
      </c>
    </row>
    <row r="15" spans="1:13" s="25" customFormat="1" x14ac:dyDescent="0.3">
      <c r="A15" s="33"/>
      <c r="B15" s="115" t="s">
        <v>0</v>
      </c>
      <c r="C15" s="18" t="s">
        <v>220</v>
      </c>
      <c r="D15" s="20" t="s">
        <v>2</v>
      </c>
      <c r="E15" s="20"/>
      <c r="F15" s="21" t="s">
        <v>738</v>
      </c>
      <c r="G15" s="21">
        <v>20</v>
      </c>
      <c r="H15" s="21">
        <v>5</v>
      </c>
      <c r="I15" s="21">
        <v>300</v>
      </c>
      <c r="J15" s="21">
        <v>5.5</v>
      </c>
      <c r="K15" s="116">
        <f t="shared" si="0"/>
        <v>330</v>
      </c>
      <c r="L15" s="108">
        <f t="shared" si="2"/>
        <v>1.5151515151515151</v>
      </c>
      <c r="M15" s="87">
        <f t="shared" si="1"/>
        <v>1.5151515151515151</v>
      </c>
    </row>
    <row r="16" spans="1:13" s="79" customFormat="1" x14ac:dyDescent="0.3">
      <c r="A16" s="105" t="s">
        <v>829</v>
      </c>
      <c r="B16" s="73" t="s">
        <v>346</v>
      </c>
      <c r="C16" s="96" t="s">
        <v>376</v>
      </c>
      <c r="D16" s="98" t="s">
        <v>2</v>
      </c>
      <c r="E16" s="98"/>
      <c r="F16" s="99" t="s">
        <v>377</v>
      </c>
      <c r="G16" s="99" t="s">
        <v>6</v>
      </c>
      <c r="H16" s="99">
        <v>1.87</v>
      </c>
      <c r="I16" s="99">
        <v>112</v>
      </c>
      <c r="J16" s="99">
        <v>5.8</v>
      </c>
      <c r="K16" s="114">
        <f t="shared" si="0"/>
        <v>348</v>
      </c>
      <c r="L16" s="100">
        <v>0.53800000000000003</v>
      </c>
      <c r="M16" s="78">
        <f t="shared" si="1"/>
        <v>0.53639846743295017</v>
      </c>
    </row>
    <row r="17" spans="1:13" s="79" customFormat="1" x14ac:dyDescent="0.3">
      <c r="A17" s="105" t="s">
        <v>829</v>
      </c>
      <c r="B17" s="73" t="s">
        <v>346</v>
      </c>
      <c r="C17" s="73" t="s">
        <v>376</v>
      </c>
      <c r="D17" s="94" t="s">
        <v>2</v>
      </c>
      <c r="E17" s="94"/>
      <c r="F17" s="94" t="s">
        <v>378</v>
      </c>
      <c r="G17" s="94" t="s">
        <v>6</v>
      </c>
      <c r="H17" s="94">
        <v>1.33</v>
      </c>
      <c r="I17" s="94">
        <v>80</v>
      </c>
      <c r="J17" s="94">
        <v>4.0999999999999996</v>
      </c>
      <c r="K17" s="114">
        <f t="shared" si="0"/>
        <v>245.99999999999997</v>
      </c>
      <c r="L17" s="77">
        <v>0.54200000000000004</v>
      </c>
      <c r="M17" s="78">
        <f t="shared" si="1"/>
        <v>0.5420054200542006</v>
      </c>
    </row>
    <row r="18" spans="1:13" s="79" customFormat="1" x14ac:dyDescent="0.3">
      <c r="A18" s="105" t="s">
        <v>885</v>
      </c>
      <c r="B18" s="73" t="s">
        <v>346</v>
      </c>
      <c r="C18" s="96" t="s">
        <v>376</v>
      </c>
      <c r="D18" s="97" t="s">
        <v>2</v>
      </c>
      <c r="E18" s="97"/>
      <c r="F18" s="97" t="s">
        <v>379</v>
      </c>
      <c r="G18" s="97" t="s">
        <v>6</v>
      </c>
      <c r="H18" s="97">
        <v>1.9</v>
      </c>
      <c r="I18" s="97">
        <v>115</v>
      </c>
      <c r="J18" s="97">
        <v>7.4</v>
      </c>
      <c r="K18" s="114">
        <f t="shared" si="0"/>
        <v>444</v>
      </c>
      <c r="L18" s="100">
        <v>0.432</v>
      </c>
      <c r="M18" s="78">
        <f t="shared" si="1"/>
        <v>0.43168168168168175</v>
      </c>
    </row>
    <row r="19" spans="1:13" s="79" customFormat="1" x14ac:dyDescent="0.3">
      <c r="A19" s="105" t="s">
        <v>829</v>
      </c>
      <c r="B19" s="73" t="s">
        <v>346</v>
      </c>
      <c r="C19" s="73" t="s">
        <v>376</v>
      </c>
      <c r="D19" s="94" t="s">
        <v>2</v>
      </c>
      <c r="E19" s="94"/>
      <c r="F19" s="94" t="s">
        <v>380</v>
      </c>
      <c r="G19" s="94" t="s">
        <v>6</v>
      </c>
      <c r="H19" s="94">
        <v>1.87</v>
      </c>
      <c r="I19" s="94">
        <v>112</v>
      </c>
      <c r="J19" s="94">
        <v>5.8</v>
      </c>
      <c r="K19" s="114">
        <f t="shared" si="0"/>
        <v>348</v>
      </c>
      <c r="L19" s="77">
        <v>0.53800000000000003</v>
      </c>
      <c r="M19" s="78">
        <f t="shared" si="1"/>
        <v>0.53639846743295017</v>
      </c>
    </row>
    <row r="20" spans="1:13" s="79" customFormat="1" x14ac:dyDescent="0.3">
      <c r="A20" s="105" t="s">
        <v>829</v>
      </c>
      <c r="B20" s="73" t="s">
        <v>346</v>
      </c>
      <c r="C20" s="73" t="s">
        <v>376</v>
      </c>
      <c r="D20" s="94" t="s">
        <v>2</v>
      </c>
      <c r="E20" s="94"/>
      <c r="F20" s="94" t="s">
        <v>381</v>
      </c>
      <c r="G20" s="94" t="s">
        <v>6</v>
      </c>
      <c r="H20" s="94">
        <v>1.33</v>
      </c>
      <c r="I20" s="94">
        <v>80</v>
      </c>
      <c r="J20" s="94">
        <v>4.0999999999999996</v>
      </c>
      <c r="K20" s="114">
        <f t="shared" si="0"/>
        <v>245.99999999999997</v>
      </c>
      <c r="L20" s="77">
        <v>0.54200000000000004</v>
      </c>
      <c r="M20" s="78">
        <f t="shared" si="1"/>
        <v>0.5420054200542006</v>
      </c>
    </row>
    <row r="21" spans="1:13" s="79" customFormat="1" x14ac:dyDescent="0.3">
      <c r="A21" s="105" t="s">
        <v>829</v>
      </c>
      <c r="B21" s="73" t="s">
        <v>346</v>
      </c>
      <c r="C21" s="73" t="s">
        <v>376</v>
      </c>
      <c r="D21" s="94" t="s">
        <v>2</v>
      </c>
      <c r="E21" s="94"/>
      <c r="F21" s="94" t="s">
        <v>382</v>
      </c>
      <c r="G21" s="94" t="s">
        <v>6</v>
      </c>
      <c r="H21" s="94">
        <v>1.87</v>
      </c>
      <c r="I21" s="94">
        <v>112</v>
      </c>
      <c r="J21" s="94">
        <v>5.8</v>
      </c>
      <c r="K21" s="114">
        <f t="shared" si="0"/>
        <v>348</v>
      </c>
      <c r="L21" s="117">
        <v>0.53800000000000003</v>
      </c>
      <c r="M21" s="78">
        <f t="shared" si="1"/>
        <v>0.53639846743295017</v>
      </c>
    </row>
    <row r="22" spans="1:13" s="79" customFormat="1" x14ac:dyDescent="0.3">
      <c r="A22" s="105" t="s">
        <v>829</v>
      </c>
      <c r="B22" s="73" t="s">
        <v>346</v>
      </c>
      <c r="C22" s="73" t="s">
        <v>376</v>
      </c>
      <c r="D22" s="94" t="s">
        <v>2</v>
      </c>
      <c r="E22" s="94"/>
      <c r="F22" s="95" t="s">
        <v>383</v>
      </c>
      <c r="G22" s="94" t="s">
        <v>6</v>
      </c>
      <c r="H22" s="94">
        <v>1.33</v>
      </c>
      <c r="I22" s="94">
        <v>80</v>
      </c>
      <c r="J22" s="94">
        <v>4.0999999999999996</v>
      </c>
      <c r="K22" s="114">
        <f t="shared" si="0"/>
        <v>245.99999999999997</v>
      </c>
      <c r="L22" s="77">
        <v>0.54200000000000004</v>
      </c>
      <c r="M22" s="78">
        <f>I22/K22*(20/12)</f>
        <v>0.5420054200542006</v>
      </c>
    </row>
    <row r="23" spans="1:13" s="79" customFormat="1" x14ac:dyDescent="0.3">
      <c r="A23" s="105" t="s">
        <v>885</v>
      </c>
      <c r="B23" s="73" t="s">
        <v>346</v>
      </c>
      <c r="C23" s="73" t="s">
        <v>376</v>
      </c>
      <c r="D23" s="94" t="s">
        <v>2</v>
      </c>
      <c r="E23" s="94"/>
      <c r="F23" s="95" t="s">
        <v>384</v>
      </c>
      <c r="G23" s="94" t="s">
        <v>6</v>
      </c>
      <c r="H23" s="94">
        <v>1.9</v>
      </c>
      <c r="I23" s="94">
        <v>115</v>
      </c>
      <c r="J23" s="94">
        <v>7.4</v>
      </c>
      <c r="K23" s="114">
        <f t="shared" si="0"/>
        <v>444</v>
      </c>
      <c r="L23" s="77">
        <v>0.432</v>
      </c>
      <c r="M23" s="78">
        <f t="shared" si="1"/>
        <v>0.43168168168168175</v>
      </c>
    </row>
    <row r="24" spans="1:13" s="79" customFormat="1" x14ac:dyDescent="0.3">
      <c r="A24" s="105" t="s">
        <v>885</v>
      </c>
      <c r="B24" s="73" t="s">
        <v>346</v>
      </c>
      <c r="C24" s="73" t="s">
        <v>376</v>
      </c>
      <c r="D24" s="94" t="s">
        <v>2</v>
      </c>
      <c r="E24" s="94"/>
      <c r="F24" s="95" t="s">
        <v>385</v>
      </c>
      <c r="G24" s="94" t="s">
        <v>6</v>
      </c>
      <c r="H24" s="94">
        <v>1.9</v>
      </c>
      <c r="I24" s="94">
        <v>115</v>
      </c>
      <c r="J24" s="94">
        <v>7.4</v>
      </c>
      <c r="K24" s="114">
        <f t="shared" si="0"/>
        <v>444</v>
      </c>
      <c r="L24" s="77">
        <v>0.432</v>
      </c>
      <c r="M24" s="78">
        <f t="shared" si="1"/>
        <v>0.43168168168168175</v>
      </c>
    </row>
    <row r="25" spans="1:13" s="79" customFormat="1" x14ac:dyDescent="0.3">
      <c r="A25" s="105" t="s">
        <v>829</v>
      </c>
      <c r="B25" s="73" t="s">
        <v>346</v>
      </c>
      <c r="C25" s="73" t="s">
        <v>376</v>
      </c>
      <c r="D25" s="94" t="s">
        <v>2</v>
      </c>
      <c r="E25" s="94"/>
      <c r="F25" s="95" t="s">
        <v>386</v>
      </c>
      <c r="G25" s="94" t="s">
        <v>6</v>
      </c>
      <c r="H25" s="94">
        <v>1.87</v>
      </c>
      <c r="I25" s="94">
        <v>112</v>
      </c>
      <c r="J25" s="94">
        <v>5.8</v>
      </c>
      <c r="K25" s="114">
        <f t="shared" si="0"/>
        <v>348</v>
      </c>
      <c r="L25" s="77">
        <v>0.53800000000000003</v>
      </c>
      <c r="M25" s="78">
        <f t="shared" si="1"/>
        <v>0.53639846743295017</v>
      </c>
    </row>
    <row r="26" spans="1:13" s="79" customFormat="1" x14ac:dyDescent="0.3">
      <c r="A26" s="105" t="s">
        <v>829</v>
      </c>
      <c r="B26" s="73" t="s">
        <v>346</v>
      </c>
      <c r="C26" s="73" t="s">
        <v>376</v>
      </c>
      <c r="D26" s="94" t="s">
        <v>2</v>
      </c>
      <c r="E26" s="94"/>
      <c r="F26" s="94" t="s">
        <v>387</v>
      </c>
      <c r="G26" s="94" t="s">
        <v>6</v>
      </c>
      <c r="H26" s="94">
        <v>1.33</v>
      </c>
      <c r="I26" s="94">
        <v>80</v>
      </c>
      <c r="J26" s="94">
        <v>4.0999999999999996</v>
      </c>
      <c r="K26" s="114">
        <f t="shared" si="0"/>
        <v>245.99999999999997</v>
      </c>
      <c r="L26" s="77">
        <v>0.54200000000000004</v>
      </c>
      <c r="M26" s="78">
        <f t="shared" si="1"/>
        <v>0.5420054200542006</v>
      </c>
    </row>
    <row r="27" spans="1:13" s="79" customFormat="1" x14ac:dyDescent="0.3">
      <c r="A27" s="105" t="s">
        <v>885</v>
      </c>
      <c r="B27" s="73" t="s">
        <v>346</v>
      </c>
      <c r="C27" s="73" t="s">
        <v>376</v>
      </c>
      <c r="D27" s="94" t="s">
        <v>2</v>
      </c>
      <c r="E27" s="94"/>
      <c r="F27" s="94" t="s">
        <v>388</v>
      </c>
      <c r="G27" s="94" t="s">
        <v>6</v>
      </c>
      <c r="H27" s="94">
        <v>1.9</v>
      </c>
      <c r="I27" s="94">
        <v>115</v>
      </c>
      <c r="J27" s="94">
        <v>7.4</v>
      </c>
      <c r="K27" s="114">
        <f t="shared" si="0"/>
        <v>444</v>
      </c>
      <c r="L27" s="77">
        <v>0.432</v>
      </c>
      <c r="M27" s="78">
        <f t="shared" si="1"/>
        <v>0.43168168168168175</v>
      </c>
    </row>
    <row r="28" spans="1:13" s="25" customFormat="1" x14ac:dyDescent="0.3">
      <c r="A28" s="33"/>
      <c r="B28" s="110" t="s">
        <v>0</v>
      </c>
      <c r="C28" s="66" t="s">
        <v>96</v>
      </c>
      <c r="D28" s="68" t="s">
        <v>2</v>
      </c>
      <c r="E28" s="68"/>
      <c r="F28" s="69">
        <v>44</v>
      </c>
      <c r="G28" s="69" t="s">
        <v>6</v>
      </c>
      <c r="H28" s="69" t="s">
        <v>97</v>
      </c>
      <c r="I28" s="69">
        <v>233</v>
      </c>
      <c r="J28" s="69">
        <v>5.8</v>
      </c>
      <c r="K28" s="111">
        <f t="shared" si="0"/>
        <v>348</v>
      </c>
      <c r="L28" s="112">
        <v>1.1159003831417627</v>
      </c>
      <c r="M28" s="113">
        <f t="shared" si="1"/>
        <v>1.1159003831417624</v>
      </c>
    </row>
    <row r="29" spans="1:13" x14ac:dyDescent="0.3">
      <c r="A29" s="39"/>
      <c r="B29" s="34" t="s">
        <v>0</v>
      </c>
      <c r="C29" s="34" t="s">
        <v>96</v>
      </c>
      <c r="D29" s="36" t="s">
        <v>2</v>
      </c>
      <c r="E29" s="36"/>
      <c r="F29" s="37" t="s">
        <v>98</v>
      </c>
      <c r="G29" s="37" t="s">
        <v>6</v>
      </c>
      <c r="H29" s="37" t="s">
        <v>20</v>
      </c>
      <c r="I29" s="37">
        <v>124</v>
      </c>
      <c r="J29" s="37">
        <v>3.5</v>
      </c>
      <c r="K29" s="111">
        <f t="shared" si="0"/>
        <v>210</v>
      </c>
      <c r="L29" s="112">
        <v>0.98412698412698418</v>
      </c>
      <c r="M29" s="113">
        <f t="shared" si="1"/>
        <v>0.98412698412698418</v>
      </c>
    </row>
    <row r="30" spans="1:13" x14ac:dyDescent="0.3">
      <c r="A30" s="39"/>
      <c r="B30" s="34" t="s">
        <v>0</v>
      </c>
      <c r="C30" s="34" t="s">
        <v>96</v>
      </c>
      <c r="D30" s="36" t="s">
        <v>2</v>
      </c>
      <c r="E30" s="36"/>
      <c r="F30" s="37" t="s">
        <v>99</v>
      </c>
      <c r="G30" s="37" t="s">
        <v>6</v>
      </c>
      <c r="H30" s="37" t="s">
        <v>100</v>
      </c>
      <c r="I30" s="37">
        <v>130</v>
      </c>
      <c r="J30" s="37">
        <v>3.4</v>
      </c>
      <c r="K30" s="111">
        <f t="shared" si="0"/>
        <v>204</v>
      </c>
      <c r="L30" s="89">
        <v>1.0620915032679739</v>
      </c>
      <c r="M30" s="113">
        <f t="shared" si="1"/>
        <v>1.0620915032679739</v>
      </c>
    </row>
    <row r="31" spans="1:13" x14ac:dyDescent="0.3">
      <c r="A31" s="39"/>
      <c r="B31" s="110" t="s">
        <v>0</v>
      </c>
      <c r="C31" s="66" t="s">
        <v>96</v>
      </c>
      <c r="D31" s="68" t="s">
        <v>2</v>
      </c>
      <c r="E31" s="68"/>
      <c r="F31" s="69" t="s">
        <v>101</v>
      </c>
      <c r="G31" s="69" t="s">
        <v>6</v>
      </c>
      <c r="H31" s="69" t="s">
        <v>97</v>
      </c>
      <c r="I31" s="69">
        <v>233</v>
      </c>
      <c r="J31" s="69">
        <v>5.8</v>
      </c>
      <c r="K31" s="111">
        <f t="shared" si="0"/>
        <v>348</v>
      </c>
      <c r="L31" s="112">
        <v>1.1159003831417627</v>
      </c>
      <c r="M31" s="113">
        <f t="shared" si="1"/>
        <v>1.1159003831417624</v>
      </c>
    </row>
    <row r="32" spans="1:13" s="25" customFormat="1" x14ac:dyDescent="0.3">
      <c r="A32" s="33"/>
      <c r="B32" s="34" t="s">
        <v>0</v>
      </c>
      <c r="C32" s="34" t="s">
        <v>96</v>
      </c>
      <c r="D32" s="36" t="s">
        <v>2</v>
      </c>
      <c r="E32" s="36"/>
      <c r="F32" s="37" t="s">
        <v>102</v>
      </c>
      <c r="G32" s="37" t="s">
        <v>6</v>
      </c>
      <c r="H32" s="37" t="s">
        <v>20</v>
      </c>
      <c r="I32" s="37">
        <v>124</v>
      </c>
      <c r="J32" s="37">
        <v>3.5</v>
      </c>
      <c r="K32" s="111">
        <f t="shared" si="0"/>
        <v>210</v>
      </c>
      <c r="L32" s="89">
        <v>0.98412698412698418</v>
      </c>
      <c r="M32" s="113">
        <f t="shared" si="1"/>
        <v>0.98412698412698418</v>
      </c>
    </row>
    <row r="33" spans="1:13" x14ac:dyDescent="0.3">
      <c r="A33" s="39"/>
      <c r="B33" s="34" t="s">
        <v>0</v>
      </c>
      <c r="C33" s="34" t="s">
        <v>96</v>
      </c>
      <c r="D33" s="36" t="s">
        <v>2</v>
      </c>
      <c r="E33" s="36"/>
      <c r="F33" s="37" t="s">
        <v>103</v>
      </c>
      <c r="G33" s="37" t="s">
        <v>6</v>
      </c>
      <c r="H33" s="37" t="s">
        <v>97</v>
      </c>
      <c r="I33" s="37">
        <v>233</v>
      </c>
      <c r="J33" s="37">
        <v>5.8</v>
      </c>
      <c r="K33" s="111">
        <f t="shared" si="0"/>
        <v>348</v>
      </c>
      <c r="L33" s="89">
        <v>1.1159003831417627</v>
      </c>
      <c r="M33" s="113">
        <f t="shared" si="1"/>
        <v>1.1159003831417624</v>
      </c>
    </row>
    <row r="34" spans="1:13" x14ac:dyDescent="0.3">
      <c r="A34" s="39"/>
      <c r="B34" s="34" t="s">
        <v>0</v>
      </c>
      <c r="C34" s="34" t="s">
        <v>96</v>
      </c>
      <c r="D34" s="36" t="s">
        <v>2</v>
      </c>
      <c r="E34" s="36"/>
      <c r="F34" s="37" t="s">
        <v>104</v>
      </c>
      <c r="G34" s="37" t="s">
        <v>6</v>
      </c>
      <c r="H34" s="37" t="s">
        <v>20</v>
      </c>
      <c r="I34" s="37">
        <v>124</v>
      </c>
      <c r="J34" s="37">
        <v>3.5</v>
      </c>
      <c r="K34" s="111">
        <f t="shared" si="0"/>
        <v>210</v>
      </c>
      <c r="L34" s="89">
        <v>0.98412698412698418</v>
      </c>
      <c r="M34" s="113">
        <f t="shared" si="1"/>
        <v>0.98412698412698418</v>
      </c>
    </row>
    <row r="35" spans="1:13" s="25" customFormat="1" x14ac:dyDescent="0.3">
      <c r="A35" s="33"/>
      <c r="B35" s="34" t="s">
        <v>0</v>
      </c>
      <c r="C35" s="34" t="s">
        <v>96</v>
      </c>
      <c r="D35" s="36" t="s">
        <v>2</v>
      </c>
      <c r="E35" s="36"/>
      <c r="F35" s="37" t="s">
        <v>105</v>
      </c>
      <c r="G35" s="37" t="s">
        <v>6</v>
      </c>
      <c r="H35" s="37" t="s">
        <v>97</v>
      </c>
      <c r="I35" s="37">
        <v>233</v>
      </c>
      <c r="J35" s="37">
        <v>5.8</v>
      </c>
      <c r="K35" s="111">
        <f t="shared" si="0"/>
        <v>348</v>
      </c>
      <c r="L35" s="89">
        <v>1.1159003831417627</v>
      </c>
      <c r="M35" s="113">
        <f t="shared" si="1"/>
        <v>1.1159003831417624</v>
      </c>
    </row>
    <row r="36" spans="1:13" s="79" customFormat="1" x14ac:dyDescent="0.3">
      <c r="A36" s="105"/>
      <c r="B36" s="34" t="s">
        <v>0</v>
      </c>
      <c r="C36" s="34" t="s">
        <v>96</v>
      </c>
      <c r="D36" s="36" t="s">
        <v>2</v>
      </c>
      <c r="E36" s="36"/>
      <c r="F36" s="37" t="s">
        <v>106</v>
      </c>
      <c r="G36" s="37" t="s">
        <v>6</v>
      </c>
      <c r="H36" s="27" t="s">
        <v>108</v>
      </c>
      <c r="I36" s="27">
        <v>144</v>
      </c>
      <c r="J36" s="27">
        <v>6</v>
      </c>
      <c r="K36" s="111">
        <f t="shared" si="0"/>
        <v>360</v>
      </c>
      <c r="L36" s="89">
        <v>0.98412698412698418</v>
      </c>
      <c r="M36" s="113">
        <f t="shared" si="1"/>
        <v>0.66666666666666674</v>
      </c>
    </row>
    <row r="37" spans="1:13" s="25" customFormat="1" x14ac:dyDescent="0.3">
      <c r="A37" s="33"/>
      <c r="B37" s="26" t="s">
        <v>0</v>
      </c>
      <c r="C37" s="26" t="s">
        <v>96</v>
      </c>
      <c r="D37" s="31" t="s">
        <v>2</v>
      </c>
      <c r="E37" s="31"/>
      <c r="F37" s="27" t="s">
        <v>107</v>
      </c>
      <c r="G37" s="27" t="s">
        <v>6</v>
      </c>
      <c r="H37" s="27" t="s">
        <v>108</v>
      </c>
      <c r="I37" s="27">
        <v>144</v>
      </c>
      <c r="J37" s="27">
        <v>6</v>
      </c>
      <c r="K37" s="116">
        <f t="shared" si="0"/>
        <v>360</v>
      </c>
      <c r="L37" s="86">
        <v>0.66666666666666663</v>
      </c>
      <c r="M37" s="87">
        <f t="shared" si="1"/>
        <v>0.66666666666666674</v>
      </c>
    </row>
    <row r="38" spans="1:13" s="25" customFormat="1" x14ac:dyDescent="0.3">
      <c r="A38" s="33"/>
      <c r="B38" s="26" t="s">
        <v>0</v>
      </c>
      <c r="C38" s="26" t="s">
        <v>96</v>
      </c>
      <c r="D38" s="31" t="s">
        <v>2</v>
      </c>
      <c r="E38" s="31"/>
      <c r="F38" s="27" t="s">
        <v>762</v>
      </c>
      <c r="G38" s="27" t="s">
        <v>6</v>
      </c>
      <c r="H38" s="27">
        <v>2.17</v>
      </c>
      <c r="I38" s="27">
        <v>130</v>
      </c>
      <c r="J38" s="27">
        <v>6.1</v>
      </c>
      <c r="K38" s="116">
        <f t="shared" si="0"/>
        <v>366</v>
      </c>
      <c r="L38" s="86">
        <f>M38</f>
        <v>0.59198542805100185</v>
      </c>
      <c r="M38" s="87">
        <f t="shared" si="1"/>
        <v>0.59198542805100185</v>
      </c>
    </row>
    <row r="39" spans="1:13" s="79" customFormat="1" x14ac:dyDescent="0.3">
      <c r="A39" s="105"/>
      <c r="B39" s="34" t="s">
        <v>0</v>
      </c>
      <c r="C39" s="34" t="s">
        <v>96</v>
      </c>
      <c r="D39" s="36" t="s">
        <v>87</v>
      </c>
      <c r="E39" s="36"/>
      <c r="F39" s="37" t="s">
        <v>181</v>
      </c>
      <c r="G39" s="37" t="s">
        <v>6</v>
      </c>
      <c r="H39" s="37" t="s">
        <v>89</v>
      </c>
      <c r="I39" s="37">
        <v>278</v>
      </c>
      <c r="J39" s="37">
        <v>5</v>
      </c>
      <c r="K39" s="111">
        <f t="shared" si="0"/>
        <v>300</v>
      </c>
      <c r="L39" s="89">
        <v>1.5444444444444445</v>
      </c>
      <c r="M39" s="113">
        <f t="shared" si="1"/>
        <v>1.5444444444444445</v>
      </c>
    </row>
    <row r="40" spans="1:13" s="79" customFormat="1" x14ac:dyDescent="0.3">
      <c r="A40" s="105"/>
      <c r="B40" s="34" t="s">
        <v>0</v>
      </c>
      <c r="C40" s="34" t="s">
        <v>96</v>
      </c>
      <c r="D40" s="36" t="s">
        <v>87</v>
      </c>
      <c r="E40" s="36"/>
      <c r="F40" s="37" t="s">
        <v>182</v>
      </c>
      <c r="G40" s="37" t="s">
        <v>6</v>
      </c>
      <c r="H40" s="37" t="s">
        <v>89</v>
      </c>
      <c r="I40" s="37">
        <v>278</v>
      </c>
      <c r="J40" s="37">
        <v>5</v>
      </c>
      <c r="K40" s="111">
        <f t="shared" si="0"/>
        <v>300</v>
      </c>
      <c r="L40" s="89">
        <v>1.5444444444444445</v>
      </c>
      <c r="M40" s="113">
        <f t="shared" si="1"/>
        <v>1.5444444444444445</v>
      </c>
    </row>
    <row r="41" spans="1:13" s="79" customFormat="1" x14ac:dyDescent="0.3">
      <c r="A41" s="105" t="s">
        <v>829</v>
      </c>
      <c r="B41" s="73" t="s">
        <v>346</v>
      </c>
      <c r="C41" s="73" t="s">
        <v>109</v>
      </c>
      <c r="D41" s="74" t="s">
        <v>2</v>
      </c>
      <c r="E41" s="74"/>
      <c r="F41" s="103" t="s">
        <v>639</v>
      </c>
      <c r="G41" s="95"/>
      <c r="H41" s="95"/>
      <c r="I41" s="95"/>
      <c r="J41" s="95"/>
      <c r="K41" s="114"/>
      <c r="L41" s="77">
        <v>0.57099999999999995</v>
      </c>
      <c r="M41" s="78"/>
    </row>
    <row r="42" spans="1:13" s="79" customFormat="1" x14ac:dyDescent="0.3">
      <c r="A42" s="105" t="s">
        <v>829</v>
      </c>
      <c r="B42" s="73" t="s">
        <v>346</v>
      </c>
      <c r="C42" s="73" t="s">
        <v>109</v>
      </c>
      <c r="D42" s="74" t="s">
        <v>2</v>
      </c>
      <c r="E42" s="74"/>
      <c r="F42" s="103" t="s">
        <v>640</v>
      </c>
      <c r="G42" s="95"/>
      <c r="H42" s="95"/>
      <c r="I42" s="95"/>
      <c r="J42" s="95"/>
      <c r="K42" s="114"/>
      <c r="L42" s="77">
        <v>0.57099999999999995</v>
      </c>
      <c r="M42" s="78"/>
    </row>
    <row r="43" spans="1:13" s="79" customFormat="1" x14ac:dyDescent="0.3">
      <c r="A43" s="105" t="s">
        <v>829</v>
      </c>
      <c r="B43" s="73" t="s">
        <v>346</v>
      </c>
      <c r="C43" s="73" t="s">
        <v>109</v>
      </c>
      <c r="D43" s="74" t="s">
        <v>2</v>
      </c>
      <c r="E43" s="105" t="s">
        <v>829</v>
      </c>
      <c r="F43" s="103" t="s">
        <v>641</v>
      </c>
      <c r="G43" s="95" t="s">
        <v>86</v>
      </c>
      <c r="H43" s="95">
        <v>3.7</v>
      </c>
      <c r="I43" s="95">
        <v>223</v>
      </c>
      <c r="J43" s="95">
        <v>6.8</v>
      </c>
      <c r="K43" s="114">
        <f t="shared" si="0"/>
        <v>408</v>
      </c>
      <c r="L43" s="77">
        <v>0.622</v>
      </c>
      <c r="M43" s="78">
        <f t="shared" si="1"/>
        <v>0.91094771241830064</v>
      </c>
    </row>
    <row r="44" spans="1:13" s="79" customFormat="1" x14ac:dyDescent="0.3">
      <c r="A44" s="105" t="s">
        <v>829</v>
      </c>
      <c r="B44" s="73" t="s">
        <v>346</v>
      </c>
      <c r="C44" s="73" t="s">
        <v>109</v>
      </c>
      <c r="D44" s="74" t="s">
        <v>87</v>
      </c>
      <c r="E44" s="105" t="s">
        <v>829</v>
      </c>
      <c r="F44" s="103" t="s">
        <v>641</v>
      </c>
      <c r="G44" s="95" t="s">
        <v>86</v>
      </c>
      <c r="H44" s="95">
        <v>2.5</v>
      </c>
      <c r="I44" s="95">
        <v>151</v>
      </c>
      <c r="J44" s="95">
        <v>6.8</v>
      </c>
      <c r="K44" s="114">
        <f t="shared" si="0"/>
        <v>408</v>
      </c>
      <c r="L44" s="77">
        <v>0.622</v>
      </c>
      <c r="M44" s="78">
        <f t="shared" si="1"/>
        <v>0.61683006535947715</v>
      </c>
    </row>
    <row r="45" spans="1:13" s="79" customFormat="1" x14ac:dyDescent="0.3">
      <c r="A45" s="105" t="s">
        <v>829</v>
      </c>
      <c r="B45" s="73" t="s">
        <v>346</v>
      </c>
      <c r="C45" s="73" t="s">
        <v>109</v>
      </c>
      <c r="D45" s="74" t="s">
        <v>2</v>
      </c>
      <c r="E45" s="105" t="s">
        <v>829</v>
      </c>
      <c r="F45" s="103" t="s">
        <v>642</v>
      </c>
      <c r="G45" s="95" t="s">
        <v>86</v>
      </c>
      <c r="H45" s="95">
        <v>3.7</v>
      </c>
      <c r="I45" s="95">
        <v>223</v>
      </c>
      <c r="J45" s="95">
        <v>6.8</v>
      </c>
      <c r="K45" s="114">
        <f t="shared" si="0"/>
        <v>408</v>
      </c>
      <c r="L45" s="77">
        <v>0.622</v>
      </c>
      <c r="M45" s="78">
        <f t="shared" si="1"/>
        <v>0.91094771241830064</v>
      </c>
    </row>
    <row r="46" spans="1:13" s="79" customFormat="1" x14ac:dyDescent="0.3">
      <c r="A46" s="105" t="s">
        <v>829</v>
      </c>
      <c r="B46" s="73" t="s">
        <v>346</v>
      </c>
      <c r="C46" s="73" t="s">
        <v>109</v>
      </c>
      <c r="D46" s="74" t="s">
        <v>87</v>
      </c>
      <c r="E46" s="105" t="s">
        <v>829</v>
      </c>
      <c r="F46" s="103" t="s">
        <v>642</v>
      </c>
      <c r="G46" s="95" t="s">
        <v>86</v>
      </c>
      <c r="H46" s="95">
        <v>2.5</v>
      </c>
      <c r="I46" s="95">
        <v>151</v>
      </c>
      <c r="J46" s="95">
        <v>6.8</v>
      </c>
      <c r="K46" s="114">
        <f t="shared" si="0"/>
        <v>408</v>
      </c>
      <c r="L46" s="77">
        <v>0.622</v>
      </c>
      <c r="M46" s="78">
        <f t="shared" si="1"/>
        <v>0.61683006535947715</v>
      </c>
    </row>
    <row r="47" spans="1:13" s="79" customFormat="1" x14ac:dyDescent="0.3">
      <c r="A47" s="105" t="s">
        <v>829</v>
      </c>
      <c r="B47" s="73" t="s">
        <v>346</v>
      </c>
      <c r="C47" s="73" t="s">
        <v>109</v>
      </c>
      <c r="D47" s="74" t="s">
        <v>2</v>
      </c>
      <c r="E47" s="105" t="s">
        <v>829</v>
      </c>
      <c r="F47" s="103" t="s">
        <v>643</v>
      </c>
      <c r="G47" s="95" t="s">
        <v>86</v>
      </c>
      <c r="H47" s="95">
        <v>3.7</v>
      </c>
      <c r="I47" s="95">
        <v>223</v>
      </c>
      <c r="J47" s="95">
        <v>6.8</v>
      </c>
      <c r="K47" s="114">
        <f t="shared" si="0"/>
        <v>408</v>
      </c>
      <c r="L47" s="77">
        <v>0.622</v>
      </c>
      <c r="M47" s="78">
        <f t="shared" si="1"/>
        <v>0.91094771241830064</v>
      </c>
    </row>
    <row r="48" spans="1:13" s="79" customFormat="1" x14ac:dyDescent="0.3">
      <c r="A48" s="105" t="s">
        <v>830</v>
      </c>
      <c r="B48" s="73" t="s">
        <v>346</v>
      </c>
      <c r="C48" s="73" t="s">
        <v>109</v>
      </c>
      <c r="D48" s="74" t="s">
        <v>87</v>
      </c>
      <c r="E48" s="105" t="s">
        <v>829</v>
      </c>
      <c r="F48" s="103" t="s">
        <v>643</v>
      </c>
      <c r="G48" s="95" t="s">
        <v>86</v>
      </c>
      <c r="H48" s="95">
        <v>2.5</v>
      </c>
      <c r="I48" s="95">
        <v>151</v>
      </c>
      <c r="J48" s="95">
        <v>6.8</v>
      </c>
      <c r="K48" s="114">
        <f t="shared" si="0"/>
        <v>408</v>
      </c>
      <c r="L48" s="77">
        <v>0.622</v>
      </c>
      <c r="M48" s="78">
        <f t="shared" si="1"/>
        <v>0.61683006535947715</v>
      </c>
    </row>
    <row r="49" spans="1:13" s="79" customFormat="1" x14ac:dyDescent="0.3">
      <c r="A49" s="105" t="s">
        <v>830</v>
      </c>
      <c r="B49" s="73" t="s">
        <v>346</v>
      </c>
      <c r="C49" s="73" t="s">
        <v>109</v>
      </c>
      <c r="D49" s="74" t="s">
        <v>2</v>
      </c>
      <c r="E49" s="105" t="s">
        <v>829</v>
      </c>
      <c r="F49" s="103" t="s">
        <v>644</v>
      </c>
      <c r="G49" s="95" t="s">
        <v>86</v>
      </c>
      <c r="H49" s="95">
        <v>3.7</v>
      </c>
      <c r="I49" s="95">
        <v>223</v>
      </c>
      <c r="J49" s="95">
        <v>6.8</v>
      </c>
      <c r="K49" s="114">
        <f t="shared" si="0"/>
        <v>408</v>
      </c>
      <c r="L49" s="77">
        <v>0.622</v>
      </c>
      <c r="M49" s="78">
        <f t="shared" si="1"/>
        <v>0.91094771241830064</v>
      </c>
    </row>
    <row r="50" spans="1:13" s="79" customFormat="1" x14ac:dyDescent="0.3">
      <c r="A50" s="105" t="s">
        <v>829</v>
      </c>
      <c r="B50" s="73" t="s">
        <v>346</v>
      </c>
      <c r="C50" s="73" t="s">
        <v>109</v>
      </c>
      <c r="D50" s="74" t="s">
        <v>87</v>
      </c>
      <c r="E50" s="105" t="s">
        <v>829</v>
      </c>
      <c r="F50" s="103" t="s">
        <v>644</v>
      </c>
      <c r="G50" s="95" t="s">
        <v>86</v>
      </c>
      <c r="H50" s="95">
        <v>2.5</v>
      </c>
      <c r="I50" s="95">
        <v>151</v>
      </c>
      <c r="J50" s="95">
        <v>6.8</v>
      </c>
      <c r="K50" s="114">
        <f t="shared" si="0"/>
        <v>408</v>
      </c>
      <c r="L50" s="77">
        <v>0.622</v>
      </c>
      <c r="M50" s="78">
        <f t="shared" si="1"/>
        <v>0.61683006535947715</v>
      </c>
    </row>
    <row r="51" spans="1:13" x14ac:dyDescent="0.3">
      <c r="A51" s="39"/>
      <c r="B51" s="34" t="s">
        <v>0</v>
      </c>
      <c r="C51" s="34" t="s">
        <v>109</v>
      </c>
      <c r="D51" s="36" t="s">
        <v>2</v>
      </c>
      <c r="E51" s="36"/>
      <c r="F51" s="37" t="s">
        <v>110</v>
      </c>
      <c r="G51" s="37" t="s">
        <v>6</v>
      </c>
      <c r="H51" s="37" t="s">
        <v>111</v>
      </c>
      <c r="I51" s="37">
        <v>234</v>
      </c>
      <c r="J51" s="37">
        <v>6.9</v>
      </c>
      <c r="K51" s="111">
        <f t="shared" si="0"/>
        <v>414</v>
      </c>
      <c r="L51" s="89">
        <v>0.94202898550724634</v>
      </c>
      <c r="M51" s="113">
        <f t="shared" si="1"/>
        <v>0.94202898550724634</v>
      </c>
    </row>
    <row r="52" spans="1:13" x14ac:dyDescent="0.3">
      <c r="A52" s="39"/>
      <c r="B52" s="34" t="s">
        <v>0</v>
      </c>
      <c r="C52" s="34" t="s">
        <v>109</v>
      </c>
      <c r="D52" s="36" t="s">
        <v>2</v>
      </c>
      <c r="E52" s="36"/>
      <c r="F52" s="37" t="s">
        <v>112</v>
      </c>
      <c r="G52" s="37" t="s">
        <v>6</v>
      </c>
      <c r="H52" s="37" t="s">
        <v>111</v>
      </c>
      <c r="I52" s="37">
        <v>234</v>
      </c>
      <c r="J52" s="37">
        <v>6.9</v>
      </c>
      <c r="K52" s="111">
        <f t="shared" si="0"/>
        <v>414</v>
      </c>
      <c r="L52" s="89">
        <v>0.94202898550724634</v>
      </c>
      <c r="M52" s="113">
        <f t="shared" si="1"/>
        <v>0.94202898550724634</v>
      </c>
    </row>
    <row r="53" spans="1:13" x14ac:dyDescent="0.3">
      <c r="A53" s="39"/>
      <c r="B53" s="34" t="s">
        <v>0</v>
      </c>
      <c r="C53" s="34" t="s">
        <v>109</v>
      </c>
      <c r="D53" s="36" t="s">
        <v>2</v>
      </c>
      <c r="E53" s="36"/>
      <c r="F53" s="37" t="s">
        <v>113</v>
      </c>
      <c r="G53" s="37" t="s">
        <v>6</v>
      </c>
      <c r="H53" s="37" t="s">
        <v>114</v>
      </c>
      <c r="I53" s="37">
        <v>279</v>
      </c>
      <c r="J53" s="37">
        <v>7.5</v>
      </c>
      <c r="K53" s="111">
        <f t="shared" si="0"/>
        <v>450</v>
      </c>
      <c r="L53" s="89">
        <v>1.0333333333333334</v>
      </c>
      <c r="M53" s="113">
        <f t="shared" si="1"/>
        <v>1.0333333333333334</v>
      </c>
    </row>
    <row r="54" spans="1:13" x14ac:dyDescent="0.3">
      <c r="A54" s="39"/>
      <c r="B54" s="34" t="s">
        <v>0</v>
      </c>
      <c r="C54" s="34" t="s">
        <v>109</v>
      </c>
      <c r="D54" s="36" t="s">
        <v>2</v>
      </c>
      <c r="E54" s="36"/>
      <c r="F54" s="37" t="s">
        <v>115</v>
      </c>
      <c r="G54" s="37" t="s">
        <v>6</v>
      </c>
      <c r="H54" s="37" t="s">
        <v>111</v>
      </c>
      <c r="I54" s="37">
        <v>234</v>
      </c>
      <c r="J54" s="37">
        <v>6.9</v>
      </c>
      <c r="K54" s="111">
        <f t="shared" si="0"/>
        <v>414</v>
      </c>
      <c r="L54" s="89">
        <v>0.94202898550724634</v>
      </c>
      <c r="M54" s="113">
        <f t="shared" si="1"/>
        <v>0.94202898550724634</v>
      </c>
    </row>
    <row r="55" spans="1:13" x14ac:dyDescent="0.3">
      <c r="A55" s="39"/>
      <c r="B55" s="34" t="s">
        <v>0</v>
      </c>
      <c r="C55" s="34" t="s">
        <v>109</v>
      </c>
      <c r="D55" s="36" t="s">
        <v>2</v>
      </c>
      <c r="E55" s="36"/>
      <c r="F55" s="37" t="s">
        <v>116</v>
      </c>
      <c r="G55" s="37" t="s">
        <v>6</v>
      </c>
      <c r="H55" s="37" t="s">
        <v>111</v>
      </c>
      <c r="I55" s="37">
        <v>234</v>
      </c>
      <c r="J55" s="37">
        <v>6.9</v>
      </c>
      <c r="K55" s="111">
        <f t="shared" si="0"/>
        <v>414</v>
      </c>
      <c r="L55" s="89">
        <v>0.94202898550724634</v>
      </c>
      <c r="M55" s="113">
        <f t="shared" si="1"/>
        <v>0.94202898550724634</v>
      </c>
    </row>
    <row r="56" spans="1:13" x14ac:dyDescent="0.3">
      <c r="A56" s="39"/>
      <c r="B56" s="34" t="s">
        <v>0</v>
      </c>
      <c r="C56" s="34" t="s">
        <v>109</v>
      </c>
      <c r="D56" s="36" t="s">
        <v>2</v>
      </c>
      <c r="E56" s="36"/>
      <c r="F56" s="37" t="s">
        <v>117</v>
      </c>
      <c r="G56" s="37" t="s">
        <v>6</v>
      </c>
      <c r="H56" s="37" t="s">
        <v>97</v>
      </c>
      <c r="I56" s="37">
        <v>233</v>
      </c>
      <c r="J56" s="37">
        <v>6</v>
      </c>
      <c r="K56" s="111">
        <f t="shared" si="0"/>
        <v>360</v>
      </c>
      <c r="L56" s="89">
        <v>1.0787037037037037</v>
      </c>
      <c r="M56" s="113">
        <f t="shared" si="1"/>
        <v>1.0787037037037037</v>
      </c>
    </row>
    <row r="57" spans="1:13" x14ac:dyDescent="0.3">
      <c r="A57" s="39"/>
      <c r="B57" s="34" t="s">
        <v>0</v>
      </c>
      <c r="C57" s="34" t="s">
        <v>109</v>
      </c>
      <c r="D57" s="36" t="s">
        <v>2</v>
      </c>
      <c r="E57" s="36"/>
      <c r="F57" s="37" t="s">
        <v>117</v>
      </c>
      <c r="G57" s="37" t="s">
        <v>6</v>
      </c>
      <c r="H57" s="37" t="s">
        <v>97</v>
      </c>
      <c r="I57" s="37">
        <v>233</v>
      </c>
      <c r="J57" s="37">
        <v>6</v>
      </c>
      <c r="K57" s="111">
        <f t="shared" si="0"/>
        <v>360</v>
      </c>
      <c r="L57" s="89">
        <v>1.0787037037037037</v>
      </c>
      <c r="M57" s="113">
        <f t="shared" si="1"/>
        <v>1.0787037037037037</v>
      </c>
    </row>
    <row r="58" spans="1:13" x14ac:dyDescent="0.3">
      <c r="A58" s="39"/>
      <c r="B58" s="34" t="s">
        <v>0</v>
      </c>
      <c r="C58" s="34" t="s">
        <v>109</v>
      </c>
      <c r="D58" s="36" t="s">
        <v>2</v>
      </c>
      <c r="E58" s="36"/>
      <c r="F58" s="37" t="s">
        <v>118</v>
      </c>
      <c r="G58" s="37" t="s">
        <v>6</v>
      </c>
      <c r="H58" s="37" t="s">
        <v>97</v>
      </c>
      <c r="I58" s="37">
        <v>233</v>
      </c>
      <c r="J58" s="37">
        <v>6</v>
      </c>
      <c r="K58" s="111">
        <f t="shared" si="0"/>
        <v>360</v>
      </c>
      <c r="L58" s="89">
        <v>1.0787037037037037</v>
      </c>
      <c r="M58" s="113">
        <f t="shared" si="1"/>
        <v>1.0787037037037037</v>
      </c>
    </row>
    <row r="59" spans="1:13" x14ac:dyDescent="0.3">
      <c r="A59" s="39"/>
      <c r="B59" s="34" t="s">
        <v>0</v>
      </c>
      <c r="C59" s="34" t="s">
        <v>109</v>
      </c>
      <c r="D59" s="36" t="s">
        <v>2</v>
      </c>
      <c r="E59" s="36"/>
      <c r="F59" s="37" t="s">
        <v>119</v>
      </c>
      <c r="G59" s="37" t="s">
        <v>6</v>
      </c>
      <c r="H59" s="37" t="s">
        <v>97</v>
      </c>
      <c r="I59" s="37">
        <v>233</v>
      </c>
      <c r="J59" s="37">
        <v>6</v>
      </c>
      <c r="K59" s="111">
        <f t="shared" si="0"/>
        <v>360</v>
      </c>
      <c r="L59" s="89">
        <v>1.0787037037037037</v>
      </c>
      <c r="M59" s="113">
        <f t="shared" si="1"/>
        <v>1.0787037037037037</v>
      </c>
    </row>
    <row r="60" spans="1:13" x14ac:dyDescent="0.3">
      <c r="A60" s="39"/>
      <c r="B60" s="34" t="s">
        <v>0</v>
      </c>
      <c r="C60" s="34" t="s">
        <v>109</v>
      </c>
      <c r="D60" s="36" t="s">
        <v>2</v>
      </c>
      <c r="E60" s="39" t="s">
        <v>829</v>
      </c>
      <c r="F60" s="37" t="s">
        <v>176</v>
      </c>
      <c r="G60" s="37" t="s">
        <v>6</v>
      </c>
      <c r="H60" s="37" t="s">
        <v>111</v>
      </c>
      <c r="I60" s="37">
        <v>234</v>
      </c>
      <c r="J60" s="37">
        <v>6.9</v>
      </c>
      <c r="K60" s="111">
        <f t="shared" ref="K60:K119" si="3">J60*60</f>
        <v>414</v>
      </c>
      <c r="L60" s="89">
        <v>0.94202898550724634</v>
      </c>
      <c r="M60" s="113">
        <f t="shared" ref="M60:M119" si="4">I60/K60*(20/12)</f>
        <v>0.94202898550724634</v>
      </c>
    </row>
    <row r="61" spans="1:13" x14ac:dyDescent="0.3">
      <c r="A61" s="39"/>
      <c r="B61" s="34" t="s">
        <v>0</v>
      </c>
      <c r="C61" s="34" t="s">
        <v>109</v>
      </c>
      <c r="D61" s="36" t="s">
        <v>2</v>
      </c>
      <c r="E61" s="39" t="s">
        <v>829</v>
      </c>
      <c r="F61" s="37" t="s">
        <v>176</v>
      </c>
      <c r="G61" s="37" t="s">
        <v>6</v>
      </c>
      <c r="H61" s="37" t="s">
        <v>111</v>
      </c>
      <c r="I61" s="37">
        <v>234</v>
      </c>
      <c r="J61" s="37">
        <v>6.9</v>
      </c>
      <c r="K61" s="111">
        <f t="shared" si="3"/>
        <v>414</v>
      </c>
      <c r="L61" s="89">
        <v>0.94202898550724634</v>
      </c>
      <c r="M61" s="113">
        <f t="shared" si="4"/>
        <v>0.94202898550724634</v>
      </c>
    </row>
    <row r="62" spans="1:13" x14ac:dyDescent="0.3">
      <c r="A62" s="39"/>
      <c r="B62" s="34" t="s">
        <v>0</v>
      </c>
      <c r="C62" s="34" t="s">
        <v>109</v>
      </c>
      <c r="D62" s="36" t="s">
        <v>2</v>
      </c>
      <c r="E62" s="39" t="s">
        <v>829</v>
      </c>
      <c r="F62" s="37" t="s">
        <v>177</v>
      </c>
      <c r="G62" s="37" t="s">
        <v>6</v>
      </c>
      <c r="H62" s="37" t="s">
        <v>111</v>
      </c>
      <c r="I62" s="37">
        <v>234</v>
      </c>
      <c r="J62" s="37">
        <v>6.9</v>
      </c>
      <c r="K62" s="111">
        <f t="shared" si="3"/>
        <v>414</v>
      </c>
      <c r="L62" s="89">
        <v>0.94202898550724634</v>
      </c>
      <c r="M62" s="113">
        <f t="shared" si="4"/>
        <v>0.94202898550724634</v>
      </c>
    </row>
    <row r="63" spans="1:13" x14ac:dyDescent="0.3">
      <c r="A63" s="39"/>
      <c r="B63" s="34" t="s">
        <v>0</v>
      </c>
      <c r="C63" s="34" t="s">
        <v>109</v>
      </c>
      <c r="D63" s="36" t="s">
        <v>2</v>
      </c>
      <c r="E63" s="39" t="s">
        <v>829</v>
      </c>
      <c r="F63" s="37" t="s">
        <v>115</v>
      </c>
      <c r="G63" s="37" t="s">
        <v>6</v>
      </c>
      <c r="H63" s="37" t="s">
        <v>111</v>
      </c>
      <c r="I63" s="37">
        <v>234</v>
      </c>
      <c r="J63" s="37">
        <v>6.9</v>
      </c>
      <c r="K63" s="111">
        <f t="shared" si="3"/>
        <v>414</v>
      </c>
      <c r="L63" s="89">
        <v>0.94202898550724634</v>
      </c>
      <c r="M63" s="113">
        <f t="shared" si="4"/>
        <v>0.94202898550724634</v>
      </c>
    </row>
    <row r="64" spans="1:13" x14ac:dyDescent="0.3">
      <c r="A64" s="39"/>
      <c r="B64" s="34" t="s">
        <v>0</v>
      </c>
      <c r="C64" s="34" t="s">
        <v>109</v>
      </c>
      <c r="D64" s="36" t="s">
        <v>2</v>
      </c>
      <c r="E64" s="39" t="s">
        <v>829</v>
      </c>
      <c r="F64" s="37" t="s">
        <v>178</v>
      </c>
      <c r="G64" s="37" t="s">
        <v>6</v>
      </c>
      <c r="H64" s="37" t="s">
        <v>97</v>
      </c>
      <c r="I64" s="37">
        <v>233</v>
      </c>
      <c r="J64" s="37">
        <v>6</v>
      </c>
      <c r="K64" s="111">
        <f t="shared" si="3"/>
        <v>360</v>
      </c>
      <c r="L64" s="89">
        <v>1.0787037037037037</v>
      </c>
      <c r="M64" s="113">
        <f t="shared" si="4"/>
        <v>1.0787037037037037</v>
      </c>
    </row>
    <row r="65" spans="1:13" x14ac:dyDescent="0.3">
      <c r="A65" s="39"/>
      <c r="B65" s="110" t="s">
        <v>0</v>
      </c>
      <c r="C65" s="66" t="s">
        <v>109</v>
      </c>
      <c r="D65" s="68" t="s">
        <v>2</v>
      </c>
      <c r="E65" s="39" t="s">
        <v>829</v>
      </c>
      <c r="F65" s="69" t="s">
        <v>179</v>
      </c>
      <c r="G65" s="69" t="s">
        <v>6</v>
      </c>
      <c r="H65" s="69" t="s">
        <v>97</v>
      </c>
      <c r="I65" s="69">
        <v>233</v>
      </c>
      <c r="J65" s="69">
        <v>6</v>
      </c>
      <c r="K65" s="111">
        <f t="shared" si="3"/>
        <v>360</v>
      </c>
      <c r="L65" s="112">
        <v>1.0787037037037037</v>
      </c>
      <c r="M65" s="113">
        <f t="shared" si="4"/>
        <v>1.0787037037037037</v>
      </c>
    </row>
    <row r="66" spans="1:13" x14ac:dyDescent="0.3">
      <c r="A66" s="39"/>
      <c r="B66" s="34" t="s">
        <v>0</v>
      </c>
      <c r="C66" s="34" t="s">
        <v>109</v>
      </c>
      <c r="D66" s="36" t="s">
        <v>87</v>
      </c>
      <c r="E66" s="39" t="s">
        <v>829</v>
      </c>
      <c r="F66" s="37" t="s">
        <v>176</v>
      </c>
      <c r="G66" s="37" t="s">
        <v>6</v>
      </c>
      <c r="H66" s="37" t="s">
        <v>111</v>
      </c>
      <c r="I66" s="37">
        <v>234</v>
      </c>
      <c r="J66" s="37">
        <v>6.5</v>
      </c>
      <c r="K66" s="111">
        <f t="shared" si="3"/>
        <v>390</v>
      </c>
      <c r="L66" s="89">
        <v>1</v>
      </c>
      <c r="M66" s="113">
        <f t="shared" si="4"/>
        <v>1</v>
      </c>
    </row>
    <row r="67" spans="1:13" x14ac:dyDescent="0.3">
      <c r="A67" s="39"/>
      <c r="B67" s="34" t="s">
        <v>0</v>
      </c>
      <c r="C67" s="34" t="s">
        <v>109</v>
      </c>
      <c r="D67" s="36" t="s">
        <v>87</v>
      </c>
      <c r="E67" s="39" t="s">
        <v>829</v>
      </c>
      <c r="F67" s="37" t="s">
        <v>180</v>
      </c>
      <c r="G67" s="37" t="s">
        <v>6</v>
      </c>
      <c r="H67" s="37" t="s">
        <v>111</v>
      </c>
      <c r="I67" s="37">
        <v>234</v>
      </c>
      <c r="J67" s="37">
        <v>6.5</v>
      </c>
      <c r="K67" s="111">
        <f t="shared" si="3"/>
        <v>390</v>
      </c>
      <c r="L67" s="89">
        <v>1</v>
      </c>
      <c r="M67" s="113">
        <f t="shared" si="4"/>
        <v>1</v>
      </c>
    </row>
    <row r="68" spans="1:13" x14ac:dyDescent="0.3">
      <c r="A68" s="39"/>
      <c r="B68" s="34" t="s">
        <v>0</v>
      </c>
      <c r="C68" s="34" t="s">
        <v>109</v>
      </c>
      <c r="D68" s="36" t="s">
        <v>87</v>
      </c>
      <c r="E68" s="39" t="s">
        <v>829</v>
      </c>
      <c r="F68" s="37" t="s">
        <v>177</v>
      </c>
      <c r="G68" s="37" t="s">
        <v>6</v>
      </c>
      <c r="H68" s="37" t="s">
        <v>111</v>
      </c>
      <c r="I68" s="37">
        <v>234</v>
      </c>
      <c r="J68" s="37">
        <v>6.5</v>
      </c>
      <c r="K68" s="111">
        <f t="shared" si="3"/>
        <v>390</v>
      </c>
      <c r="L68" s="89">
        <v>1</v>
      </c>
      <c r="M68" s="113">
        <f t="shared" si="4"/>
        <v>1</v>
      </c>
    </row>
    <row r="69" spans="1:13" x14ac:dyDescent="0.3">
      <c r="A69" s="39"/>
      <c r="B69" s="34" t="s">
        <v>0</v>
      </c>
      <c r="C69" s="34" t="s">
        <v>109</v>
      </c>
      <c r="D69" s="36" t="s">
        <v>87</v>
      </c>
      <c r="E69" s="39" t="s">
        <v>829</v>
      </c>
      <c r="F69" s="37" t="s">
        <v>115</v>
      </c>
      <c r="G69" s="37" t="s">
        <v>6</v>
      </c>
      <c r="H69" s="37" t="s">
        <v>111</v>
      </c>
      <c r="I69" s="37">
        <v>234</v>
      </c>
      <c r="J69" s="37">
        <v>6.5</v>
      </c>
      <c r="K69" s="111">
        <f t="shared" si="3"/>
        <v>390</v>
      </c>
      <c r="L69" s="89">
        <v>1</v>
      </c>
      <c r="M69" s="113">
        <f t="shared" si="4"/>
        <v>1</v>
      </c>
    </row>
    <row r="70" spans="1:13" x14ac:dyDescent="0.3">
      <c r="A70" s="39"/>
      <c r="B70" s="34" t="s">
        <v>0</v>
      </c>
      <c r="C70" s="34" t="s">
        <v>109</v>
      </c>
      <c r="D70" s="36" t="s">
        <v>87</v>
      </c>
      <c r="E70" s="39" t="s">
        <v>829</v>
      </c>
      <c r="F70" s="37" t="s">
        <v>178</v>
      </c>
      <c r="G70" s="37" t="s">
        <v>6</v>
      </c>
      <c r="H70" s="37" t="s">
        <v>97</v>
      </c>
      <c r="I70" s="37">
        <v>233</v>
      </c>
      <c r="J70" s="37">
        <v>6</v>
      </c>
      <c r="K70" s="111">
        <f t="shared" si="3"/>
        <v>360</v>
      </c>
      <c r="L70" s="89">
        <v>1.0787037037037037</v>
      </c>
      <c r="M70" s="113">
        <f t="shared" si="4"/>
        <v>1.0787037037037037</v>
      </c>
    </row>
    <row r="71" spans="1:13" x14ac:dyDescent="0.3">
      <c r="A71" s="39"/>
      <c r="B71" s="34" t="s">
        <v>0</v>
      </c>
      <c r="C71" s="34" t="s">
        <v>109</v>
      </c>
      <c r="D71" s="36" t="s">
        <v>87</v>
      </c>
      <c r="E71" s="39" t="s">
        <v>829</v>
      </c>
      <c r="F71" s="37" t="s">
        <v>179</v>
      </c>
      <c r="G71" s="37" t="s">
        <v>6</v>
      </c>
      <c r="H71" s="37" t="s">
        <v>97</v>
      </c>
      <c r="I71" s="37">
        <v>233</v>
      </c>
      <c r="J71" s="37">
        <v>6</v>
      </c>
      <c r="K71" s="111">
        <f t="shared" si="3"/>
        <v>360</v>
      </c>
      <c r="L71" s="89">
        <v>1.0787037037037037</v>
      </c>
      <c r="M71" s="113">
        <f t="shared" si="4"/>
        <v>1.0787037037037037</v>
      </c>
    </row>
    <row r="72" spans="1:13" x14ac:dyDescent="0.3">
      <c r="A72" s="39"/>
      <c r="B72" s="34" t="s">
        <v>0</v>
      </c>
      <c r="C72" s="34" t="s">
        <v>109</v>
      </c>
      <c r="D72" s="36" t="s">
        <v>87</v>
      </c>
      <c r="E72" s="36"/>
      <c r="F72" s="37" t="s">
        <v>183</v>
      </c>
      <c r="G72" s="37" t="s">
        <v>6</v>
      </c>
      <c r="H72" s="37" t="s">
        <v>111</v>
      </c>
      <c r="I72" s="37">
        <v>234</v>
      </c>
      <c r="J72" s="37">
        <v>6.5</v>
      </c>
      <c r="K72" s="111">
        <f t="shared" si="3"/>
        <v>390</v>
      </c>
      <c r="L72" s="89">
        <v>1</v>
      </c>
      <c r="M72" s="113">
        <f t="shared" si="4"/>
        <v>1</v>
      </c>
    </row>
    <row r="73" spans="1:13" x14ac:dyDescent="0.3">
      <c r="A73" s="39"/>
      <c r="B73" s="34" t="s">
        <v>0</v>
      </c>
      <c r="C73" s="34" t="s">
        <v>109</v>
      </c>
      <c r="D73" s="36" t="s">
        <v>87</v>
      </c>
      <c r="E73" s="36"/>
      <c r="F73" s="37" t="s">
        <v>184</v>
      </c>
      <c r="G73" s="37" t="s">
        <v>6</v>
      </c>
      <c r="H73" s="37" t="s">
        <v>111</v>
      </c>
      <c r="I73" s="37">
        <v>234</v>
      </c>
      <c r="J73" s="37">
        <v>6.5</v>
      </c>
      <c r="K73" s="111">
        <f t="shared" si="3"/>
        <v>390</v>
      </c>
      <c r="L73" s="89">
        <v>1</v>
      </c>
      <c r="M73" s="113">
        <f t="shared" si="4"/>
        <v>1</v>
      </c>
    </row>
    <row r="74" spans="1:13" x14ac:dyDescent="0.3">
      <c r="A74" s="39"/>
      <c r="B74" s="34" t="s">
        <v>0</v>
      </c>
      <c r="C74" s="34" t="s">
        <v>109</v>
      </c>
      <c r="D74" s="36" t="s">
        <v>87</v>
      </c>
      <c r="E74" s="36"/>
      <c r="F74" s="37" t="s">
        <v>185</v>
      </c>
      <c r="G74" s="37" t="s">
        <v>6</v>
      </c>
      <c r="H74" s="37" t="s">
        <v>111</v>
      </c>
      <c r="I74" s="37">
        <v>234</v>
      </c>
      <c r="J74" s="37">
        <v>6.5</v>
      </c>
      <c r="K74" s="111">
        <f t="shared" si="3"/>
        <v>390</v>
      </c>
      <c r="L74" s="89">
        <v>1</v>
      </c>
      <c r="M74" s="113">
        <f t="shared" si="4"/>
        <v>1</v>
      </c>
    </row>
    <row r="75" spans="1:13" x14ac:dyDescent="0.3">
      <c r="A75" s="39"/>
      <c r="B75" s="34" t="s">
        <v>0</v>
      </c>
      <c r="C75" s="34" t="s">
        <v>109</v>
      </c>
      <c r="D75" s="36" t="s">
        <v>87</v>
      </c>
      <c r="E75" s="36"/>
      <c r="F75" s="37" t="s">
        <v>186</v>
      </c>
      <c r="G75" s="37" t="s">
        <v>6</v>
      </c>
      <c r="H75" s="37" t="s">
        <v>111</v>
      </c>
      <c r="I75" s="37">
        <v>234</v>
      </c>
      <c r="J75" s="37">
        <v>6.5</v>
      </c>
      <c r="K75" s="111">
        <f t="shared" si="3"/>
        <v>390</v>
      </c>
      <c r="L75" s="89">
        <v>1</v>
      </c>
      <c r="M75" s="113">
        <f t="shared" si="4"/>
        <v>1</v>
      </c>
    </row>
    <row r="76" spans="1:13" s="79" customFormat="1" x14ac:dyDescent="0.3">
      <c r="A76" s="105"/>
      <c r="B76" s="34" t="s">
        <v>0</v>
      </c>
      <c r="C76" s="34" t="s">
        <v>109</v>
      </c>
      <c r="D76" s="36" t="s">
        <v>87</v>
      </c>
      <c r="E76" s="36"/>
      <c r="F76" s="37" t="s">
        <v>187</v>
      </c>
      <c r="G76" s="37" t="s">
        <v>6</v>
      </c>
      <c r="H76" s="37" t="s">
        <v>111</v>
      </c>
      <c r="I76" s="37">
        <v>234</v>
      </c>
      <c r="J76" s="37">
        <v>6.5</v>
      </c>
      <c r="K76" s="111">
        <f t="shared" si="3"/>
        <v>390</v>
      </c>
      <c r="L76" s="89">
        <v>1</v>
      </c>
      <c r="M76" s="113">
        <f t="shared" si="4"/>
        <v>1</v>
      </c>
    </row>
    <row r="77" spans="1:13" s="79" customFormat="1" x14ac:dyDescent="0.3">
      <c r="A77" s="105"/>
      <c r="B77" s="34" t="s">
        <v>0</v>
      </c>
      <c r="C77" s="34" t="s">
        <v>109</v>
      </c>
      <c r="D77" s="36" t="s">
        <v>87</v>
      </c>
      <c r="E77" s="36"/>
      <c r="F77" s="37" t="s">
        <v>188</v>
      </c>
      <c r="G77" s="37" t="s">
        <v>6</v>
      </c>
      <c r="H77" s="37" t="s">
        <v>164</v>
      </c>
      <c r="I77" s="37">
        <v>250</v>
      </c>
      <c r="J77" s="37">
        <v>5.7</v>
      </c>
      <c r="K77" s="111">
        <f t="shared" si="3"/>
        <v>342</v>
      </c>
      <c r="L77" s="89">
        <v>1.2183235867446394</v>
      </c>
      <c r="M77" s="113">
        <f t="shared" si="4"/>
        <v>1.2183235867446394</v>
      </c>
    </row>
    <row r="78" spans="1:13" s="79" customFormat="1" x14ac:dyDescent="0.3">
      <c r="A78" s="105"/>
      <c r="B78" s="34" t="s">
        <v>0</v>
      </c>
      <c r="C78" s="34" t="s">
        <v>109</v>
      </c>
      <c r="D78" s="36" t="s">
        <v>87</v>
      </c>
      <c r="E78" s="36"/>
      <c r="F78" s="37" t="s">
        <v>189</v>
      </c>
      <c r="G78" s="37" t="s">
        <v>6</v>
      </c>
      <c r="H78" s="37" t="s">
        <v>164</v>
      </c>
      <c r="I78" s="37">
        <v>250</v>
      </c>
      <c r="J78" s="37">
        <v>5.7</v>
      </c>
      <c r="K78" s="111">
        <f t="shared" si="3"/>
        <v>342</v>
      </c>
      <c r="L78" s="89">
        <v>1.2183235867446394</v>
      </c>
      <c r="M78" s="113">
        <f t="shared" si="4"/>
        <v>1.2183235867446394</v>
      </c>
    </row>
    <row r="79" spans="1:13" s="79" customFormat="1" x14ac:dyDescent="0.3">
      <c r="A79" s="105"/>
      <c r="B79" s="34" t="s">
        <v>0</v>
      </c>
      <c r="C79" s="34" t="s">
        <v>109</v>
      </c>
      <c r="D79" s="36" t="s">
        <v>87</v>
      </c>
      <c r="E79" s="36"/>
      <c r="F79" s="37" t="s">
        <v>190</v>
      </c>
      <c r="G79" s="37" t="s">
        <v>6</v>
      </c>
      <c r="H79" s="37" t="s">
        <v>111</v>
      </c>
      <c r="I79" s="37">
        <v>233</v>
      </c>
      <c r="J79" s="37">
        <v>6</v>
      </c>
      <c r="K79" s="111">
        <f t="shared" si="3"/>
        <v>360</v>
      </c>
      <c r="L79" s="89">
        <v>1.0787037037037037</v>
      </c>
      <c r="M79" s="113">
        <f t="shared" si="4"/>
        <v>1.0787037037037037</v>
      </c>
    </row>
    <row r="80" spans="1:13" s="79" customFormat="1" x14ac:dyDescent="0.3">
      <c r="A80" s="105"/>
      <c r="B80" s="34" t="s">
        <v>0</v>
      </c>
      <c r="C80" s="34" t="s">
        <v>109</v>
      </c>
      <c r="D80" s="36" t="s">
        <v>87</v>
      </c>
      <c r="E80" s="36"/>
      <c r="F80" s="37" t="s">
        <v>191</v>
      </c>
      <c r="G80" s="37" t="s">
        <v>6</v>
      </c>
      <c r="H80" s="37" t="s">
        <v>97</v>
      </c>
      <c r="I80" s="37">
        <v>233</v>
      </c>
      <c r="J80" s="37">
        <v>6</v>
      </c>
      <c r="K80" s="111">
        <f t="shared" si="3"/>
        <v>360</v>
      </c>
      <c r="L80" s="89">
        <v>1.0787037037037037</v>
      </c>
      <c r="M80" s="113">
        <f t="shared" si="4"/>
        <v>1.0787037037037037</v>
      </c>
    </row>
    <row r="81" spans="1:13" s="79" customFormat="1" x14ac:dyDescent="0.3">
      <c r="A81" s="105"/>
      <c r="B81" s="34" t="s">
        <v>0</v>
      </c>
      <c r="C81" s="34" t="s">
        <v>109</v>
      </c>
      <c r="D81" s="36" t="s">
        <v>87</v>
      </c>
      <c r="E81" s="36"/>
      <c r="F81" s="37" t="s">
        <v>192</v>
      </c>
      <c r="G81" s="37" t="s">
        <v>6</v>
      </c>
      <c r="H81" s="37" t="s">
        <v>97</v>
      </c>
      <c r="I81" s="37">
        <v>233</v>
      </c>
      <c r="J81" s="37">
        <v>6</v>
      </c>
      <c r="K81" s="111">
        <f t="shared" si="3"/>
        <v>360</v>
      </c>
      <c r="L81" s="89">
        <v>1.0787037037037037</v>
      </c>
      <c r="M81" s="113">
        <f t="shared" si="4"/>
        <v>1.0787037037037037</v>
      </c>
    </row>
    <row r="82" spans="1:13" s="79" customFormat="1" x14ac:dyDescent="0.3">
      <c r="A82" s="105" t="s">
        <v>829</v>
      </c>
      <c r="B82" s="73" t="s">
        <v>346</v>
      </c>
      <c r="C82" s="94" t="s">
        <v>389</v>
      </c>
      <c r="D82" s="94" t="s">
        <v>2</v>
      </c>
      <c r="E82" s="94"/>
      <c r="F82" s="118" t="s">
        <v>645</v>
      </c>
      <c r="G82" s="94"/>
      <c r="H82" s="94"/>
      <c r="I82" s="94"/>
      <c r="J82" s="94"/>
      <c r="K82" s="114"/>
      <c r="L82" s="119">
        <v>0.41599999999999998</v>
      </c>
      <c r="M82" s="78"/>
    </row>
    <row r="83" spans="1:13" s="79" customFormat="1" x14ac:dyDescent="0.3">
      <c r="A83" s="105" t="s">
        <v>829</v>
      </c>
      <c r="B83" s="73" t="s">
        <v>346</v>
      </c>
      <c r="C83" s="94" t="s">
        <v>389</v>
      </c>
      <c r="D83" s="94" t="s">
        <v>2</v>
      </c>
      <c r="E83" s="94"/>
      <c r="F83" s="118" t="s">
        <v>646</v>
      </c>
      <c r="G83" s="94"/>
      <c r="H83" s="94"/>
      <c r="I83" s="94"/>
      <c r="J83" s="94"/>
      <c r="K83" s="114"/>
      <c r="L83" s="119">
        <v>0.41599999999999998</v>
      </c>
      <c r="M83" s="78"/>
    </row>
    <row r="84" spans="1:13" s="79" customFormat="1" x14ac:dyDescent="0.3">
      <c r="A84" s="105" t="s">
        <v>829</v>
      </c>
      <c r="B84" s="73" t="s">
        <v>346</v>
      </c>
      <c r="C84" s="94" t="s">
        <v>389</v>
      </c>
      <c r="D84" s="94" t="s">
        <v>2</v>
      </c>
      <c r="E84" s="94"/>
      <c r="F84" s="118" t="s">
        <v>390</v>
      </c>
      <c r="G84" s="94"/>
      <c r="H84" s="94"/>
      <c r="I84" s="94"/>
      <c r="J84" s="94"/>
      <c r="K84" s="114"/>
      <c r="L84" s="119">
        <v>0.41599999999999998</v>
      </c>
      <c r="M84" s="78"/>
    </row>
    <row r="85" spans="1:13" s="79" customFormat="1" x14ac:dyDescent="0.3">
      <c r="A85" s="105" t="s">
        <v>829</v>
      </c>
      <c r="B85" s="73" t="s">
        <v>346</v>
      </c>
      <c r="C85" s="94" t="s">
        <v>389</v>
      </c>
      <c r="D85" s="94" t="s">
        <v>2</v>
      </c>
      <c r="E85" s="94"/>
      <c r="F85" s="118" t="s">
        <v>647</v>
      </c>
      <c r="G85" s="94"/>
      <c r="H85" s="94"/>
      <c r="I85" s="94"/>
      <c r="J85" s="94"/>
      <c r="K85" s="114"/>
      <c r="L85" s="119">
        <v>0.41599999999999998</v>
      </c>
      <c r="M85" s="78"/>
    </row>
    <row r="86" spans="1:13" s="79" customFormat="1" x14ac:dyDescent="0.3">
      <c r="A86" s="105" t="s">
        <v>829</v>
      </c>
      <c r="B86" s="73" t="s">
        <v>346</v>
      </c>
      <c r="C86" s="94" t="s">
        <v>389</v>
      </c>
      <c r="D86" s="94" t="s">
        <v>2</v>
      </c>
      <c r="E86" s="94"/>
      <c r="F86" s="118" t="s">
        <v>648</v>
      </c>
      <c r="G86" s="94"/>
      <c r="H86" s="94"/>
      <c r="I86" s="94"/>
      <c r="J86" s="94"/>
      <c r="K86" s="114"/>
      <c r="L86" s="119">
        <v>0.41599999999999998</v>
      </c>
      <c r="M86" s="78"/>
    </row>
    <row r="87" spans="1:13" s="79" customFormat="1" x14ac:dyDescent="0.3">
      <c r="A87" s="105" t="s">
        <v>829</v>
      </c>
      <c r="B87" s="73" t="s">
        <v>346</v>
      </c>
      <c r="C87" s="94" t="s">
        <v>389</v>
      </c>
      <c r="D87" s="94" t="s">
        <v>2</v>
      </c>
      <c r="E87" s="94"/>
      <c r="F87" s="118" t="s">
        <v>649</v>
      </c>
      <c r="G87" s="94"/>
      <c r="H87" s="94"/>
      <c r="I87" s="94"/>
      <c r="J87" s="94"/>
      <c r="K87" s="114"/>
      <c r="L87" s="119">
        <v>0.41599999999999998</v>
      </c>
      <c r="M87" s="78"/>
    </row>
    <row r="88" spans="1:13" s="79" customFormat="1" x14ac:dyDescent="0.3">
      <c r="A88" s="105" t="s">
        <v>829</v>
      </c>
      <c r="B88" s="73" t="s">
        <v>346</v>
      </c>
      <c r="C88" s="94" t="s">
        <v>389</v>
      </c>
      <c r="D88" s="94" t="s">
        <v>2</v>
      </c>
      <c r="E88" s="94"/>
      <c r="F88" s="118" t="s">
        <v>650</v>
      </c>
      <c r="G88" s="94"/>
      <c r="H88" s="94"/>
      <c r="I88" s="94"/>
      <c r="J88" s="94"/>
      <c r="K88" s="114"/>
      <c r="L88" s="119">
        <v>0.41599999999999998</v>
      </c>
      <c r="M88" s="78"/>
    </row>
    <row r="89" spans="1:13" s="79" customFormat="1" x14ac:dyDescent="0.3">
      <c r="A89" s="105" t="s">
        <v>829</v>
      </c>
      <c r="B89" s="73" t="s">
        <v>346</v>
      </c>
      <c r="C89" s="94" t="s">
        <v>389</v>
      </c>
      <c r="D89" s="94" t="s">
        <v>2</v>
      </c>
      <c r="E89" s="94"/>
      <c r="F89" s="118" t="s">
        <v>651</v>
      </c>
      <c r="G89" s="94"/>
      <c r="H89" s="94"/>
      <c r="I89" s="94"/>
      <c r="J89" s="94"/>
      <c r="K89" s="114"/>
      <c r="L89" s="119">
        <v>0.41599999999999998</v>
      </c>
      <c r="M89" s="78"/>
    </row>
    <row r="90" spans="1:13" s="79" customFormat="1" x14ac:dyDescent="0.3">
      <c r="A90" s="105" t="s">
        <v>829</v>
      </c>
      <c r="B90" s="73" t="s">
        <v>346</v>
      </c>
      <c r="C90" s="94" t="s">
        <v>389</v>
      </c>
      <c r="D90" s="94" t="s">
        <v>2</v>
      </c>
      <c r="E90" s="94"/>
      <c r="F90" s="118" t="s">
        <v>652</v>
      </c>
      <c r="G90" s="94"/>
      <c r="H90" s="94"/>
      <c r="I90" s="94"/>
      <c r="J90" s="94"/>
      <c r="K90" s="114"/>
      <c r="L90" s="119">
        <v>0.57499999999999996</v>
      </c>
      <c r="M90" s="78"/>
    </row>
    <row r="91" spans="1:13" s="79" customFormat="1" x14ac:dyDescent="0.3">
      <c r="A91" s="105" t="s">
        <v>829</v>
      </c>
      <c r="B91" s="73" t="s">
        <v>346</v>
      </c>
      <c r="C91" s="94" t="s">
        <v>389</v>
      </c>
      <c r="D91" s="94" t="s">
        <v>2</v>
      </c>
      <c r="E91" s="94"/>
      <c r="F91" s="118" t="s">
        <v>653</v>
      </c>
      <c r="G91" s="94"/>
      <c r="H91" s="94"/>
      <c r="I91" s="94"/>
      <c r="J91" s="94"/>
      <c r="K91" s="114"/>
      <c r="L91" s="119">
        <v>0.57499999999999996</v>
      </c>
      <c r="M91" s="78"/>
    </row>
    <row r="92" spans="1:13" s="79" customFormat="1" x14ac:dyDescent="0.3">
      <c r="A92" s="105" t="s">
        <v>829</v>
      </c>
      <c r="B92" s="73" t="s">
        <v>346</v>
      </c>
      <c r="C92" s="94" t="s">
        <v>389</v>
      </c>
      <c r="D92" s="94" t="s">
        <v>2</v>
      </c>
      <c r="E92" s="94"/>
      <c r="F92" s="118" t="s">
        <v>391</v>
      </c>
      <c r="G92" s="94"/>
      <c r="H92" s="94"/>
      <c r="I92" s="94"/>
      <c r="J92" s="94"/>
      <c r="K92" s="114"/>
      <c r="L92" s="119">
        <v>0.57499999999999996</v>
      </c>
      <c r="M92" s="78"/>
    </row>
    <row r="93" spans="1:13" s="79" customFormat="1" x14ac:dyDescent="0.3">
      <c r="A93" s="105" t="s">
        <v>829</v>
      </c>
      <c r="B93" s="73" t="s">
        <v>346</v>
      </c>
      <c r="C93" s="94" t="s">
        <v>389</v>
      </c>
      <c r="D93" s="94" t="s">
        <v>2</v>
      </c>
      <c r="E93" s="94"/>
      <c r="F93" s="118" t="s">
        <v>654</v>
      </c>
      <c r="G93" s="94"/>
      <c r="H93" s="94"/>
      <c r="I93" s="94"/>
      <c r="J93" s="94"/>
      <c r="K93" s="114"/>
      <c r="L93" s="119">
        <v>0.57499999999999996</v>
      </c>
      <c r="M93" s="78"/>
    </row>
    <row r="94" spans="1:13" s="79" customFormat="1" x14ac:dyDescent="0.3">
      <c r="A94" s="105" t="s">
        <v>829</v>
      </c>
      <c r="B94" s="73" t="s">
        <v>346</v>
      </c>
      <c r="C94" s="94" t="s">
        <v>389</v>
      </c>
      <c r="D94" s="94" t="s">
        <v>2</v>
      </c>
      <c r="E94" s="94"/>
      <c r="F94" s="118" t="s">
        <v>655</v>
      </c>
      <c r="G94" s="94"/>
      <c r="H94" s="94"/>
      <c r="I94" s="94"/>
      <c r="J94" s="94"/>
      <c r="K94" s="114"/>
      <c r="L94" s="119">
        <v>0.57499999999999996</v>
      </c>
      <c r="M94" s="78"/>
    </row>
    <row r="95" spans="1:13" s="79" customFormat="1" x14ac:dyDescent="0.3">
      <c r="A95" s="105" t="s">
        <v>829</v>
      </c>
      <c r="B95" s="73" t="s">
        <v>346</v>
      </c>
      <c r="C95" s="94" t="s">
        <v>389</v>
      </c>
      <c r="D95" s="94" t="s">
        <v>2</v>
      </c>
      <c r="E95" s="94"/>
      <c r="F95" s="118" t="s">
        <v>656</v>
      </c>
      <c r="G95" s="94"/>
      <c r="H95" s="94"/>
      <c r="I95" s="94"/>
      <c r="J95" s="94"/>
      <c r="K95" s="114"/>
      <c r="L95" s="119">
        <v>0.57499999999999996</v>
      </c>
      <c r="M95" s="78"/>
    </row>
    <row r="96" spans="1:13" s="79" customFormat="1" x14ac:dyDescent="0.3">
      <c r="A96" s="105" t="s">
        <v>829</v>
      </c>
      <c r="B96" s="73" t="s">
        <v>346</v>
      </c>
      <c r="C96" s="94" t="s">
        <v>389</v>
      </c>
      <c r="D96" s="94" t="s">
        <v>2</v>
      </c>
      <c r="E96" s="94"/>
      <c r="F96" s="118" t="s">
        <v>657</v>
      </c>
      <c r="G96" s="94"/>
      <c r="H96" s="94"/>
      <c r="I96" s="94"/>
      <c r="J96" s="94"/>
      <c r="K96" s="114"/>
      <c r="L96" s="119">
        <v>0.57499999999999996</v>
      </c>
      <c r="M96" s="78"/>
    </row>
    <row r="97" spans="1:13" s="79" customFormat="1" x14ac:dyDescent="0.3">
      <c r="A97" s="105" t="s">
        <v>829</v>
      </c>
      <c r="B97" s="73" t="s">
        <v>346</v>
      </c>
      <c r="C97" s="94" t="s">
        <v>389</v>
      </c>
      <c r="D97" s="94" t="s">
        <v>2</v>
      </c>
      <c r="E97" s="94"/>
      <c r="F97" s="118" t="s">
        <v>658</v>
      </c>
      <c r="G97" s="94"/>
      <c r="H97" s="94"/>
      <c r="I97" s="94"/>
      <c r="J97" s="94"/>
      <c r="K97" s="114"/>
      <c r="L97" s="119">
        <v>0.57499999999999996</v>
      </c>
      <c r="M97" s="78"/>
    </row>
    <row r="98" spans="1:13" s="79" customFormat="1" x14ac:dyDescent="0.3">
      <c r="A98" s="105" t="s">
        <v>829</v>
      </c>
      <c r="B98" s="73" t="s">
        <v>346</v>
      </c>
      <c r="C98" s="94" t="s">
        <v>262</v>
      </c>
      <c r="D98" s="94" t="s">
        <v>2</v>
      </c>
      <c r="E98" s="94"/>
      <c r="F98" s="103" t="s">
        <v>659</v>
      </c>
      <c r="G98" s="94"/>
      <c r="H98" s="94"/>
      <c r="I98" s="94"/>
      <c r="J98" s="94"/>
      <c r="K98" s="114"/>
      <c r="L98" s="119">
        <v>0.627</v>
      </c>
      <c r="M98" s="78"/>
    </row>
    <row r="99" spans="1:13" s="79" customFormat="1" x14ac:dyDescent="0.3">
      <c r="A99" s="105" t="s">
        <v>829</v>
      </c>
      <c r="B99" s="73" t="s">
        <v>346</v>
      </c>
      <c r="C99" s="94" t="s">
        <v>262</v>
      </c>
      <c r="D99" s="94" t="s">
        <v>2</v>
      </c>
      <c r="E99" s="94"/>
      <c r="F99" s="103" t="s">
        <v>660</v>
      </c>
      <c r="G99" s="94"/>
      <c r="H99" s="94"/>
      <c r="I99" s="94"/>
      <c r="J99" s="94"/>
      <c r="K99" s="114"/>
      <c r="L99" s="119">
        <v>0.56599999999999995</v>
      </c>
      <c r="M99" s="78"/>
    </row>
    <row r="100" spans="1:13" s="79" customFormat="1" x14ac:dyDescent="0.3">
      <c r="A100" s="105" t="s">
        <v>829</v>
      </c>
      <c r="B100" s="73" t="s">
        <v>346</v>
      </c>
      <c r="C100" s="94" t="s">
        <v>262</v>
      </c>
      <c r="D100" s="94" t="s">
        <v>2</v>
      </c>
      <c r="E100" s="94"/>
      <c r="F100" s="103" t="s">
        <v>661</v>
      </c>
      <c r="G100" s="94"/>
      <c r="H100" s="94"/>
      <c r="I100" s="94"/>
      <c r="J100" s="94"/>
      <c r="K100" s="114"/>
      <c r="L100" s="119">
        <v>0.627</v>
      </c>
      <c r="M100" s="78"/>
    </row>
    <row r="101" spans="1:13" s="79" customFormat="1" x14ac:dyDescent="0.3">
      <c r="A101" s="105" t="s">
        <v>829</v>
      </c>
      <c r="B101" s="73" t="s">
        <v>346</v>
      </c>
      <c r="C101" s="94" t="s">
        <v>262</v>
      </c>
      <c r="D101" s="94" t="s">
        <v>2</v>
      </c>
      <c r="E101" s="94"/>
      <c r="F101" s="103" t="s">
        <v>662</v>
      </c>
      <c r="G101" s="94"/>
      <c r="H101" s="94"/>
      <c r="I101" s="94"/>
      <c r="J101" s="94"/>
      <c r="K101" s="114"/>
      <c r="L101" s="119">
        <v>0.56599999999999995</v>
      </c>
      <c r="M101" s="78"/>
    </row>
    <row r="102" spans="1:13" s="79" customFormat="1" x14ac:dyDescent="0.3">
      <c r="A102" s="105" t="s">
        <v>829</v>
      </c>
      <c r="B102" s="73" t="s">
        <v>346</v>
      </c>
      <c r="C102" s="94" t="s">
        <v>262</v>
      </c>
      <c r="D102" s="94" t="s">
        <v>2</v>
      </c>
      <c r="E102" s="94"/>
      <c r="F102" s="103" t="s">
        <v>663</v>
      </c>
      <c r="G102" s="94"/>
      <c r="H102" s="94"/>
      <c r="I102" s="94"/>
      <c r="J102" s="94"/>
      <c r="K102" s="114"/>
      <c r="L102" s="119">
        <v>0.627</v>
      </c>
      <c r="M102" s="78"/>
    </row>
    <row r="103" spans="1:13" s="79" customFormat="1" x14ac:dyDescent="0.3">
      <c r="A103" s="105" t="s">
        <v>829</v>
      </c>
      <c r="B103" s="73" t="s">
        <v>346</v>
      </c>
      <c r="C103" s="94" t="s">
        <v>262</v>
      </c>
      <c r="D103" s="94" t="s">
        <v>2</v>
      </c>
      <c r="E103" s="94"/>
      <c r="F103" s="103" t="s">
        <v>664</v>
      </c>
      <c r="G103" s="94"/>
      <c r="H103" s="94"/>
      <c r="I103" s="94"/>
      <c r="J103" s="94"/>
      <c r="K103" s="114"/>
      <c r="L103" s="119">
        <v>0.56599999999999995</v>
      </c>
      <c r="M103" s="78"/>
    </row>
    <row r="104" spans="1:13" s="79" customFormat="1" x14ac:dyDescent="0.3">
      <c r="A104" s="105" t="s">
        <v>829</v>
      </c>
      <c r="B104" s="73" t="s">
        <v>346</v>
      </c>
      <c r="C104" s="94" t="s">
        <v>262</v>
      </c>
      <c r="D104" s="94" t="s">
        <v>2</v>
      </c>
      <c r="E104" s="94"/>
      <c r="F104" s="103" t="s">
        <v>665</v>
      </c>
      <c r="G104" s="94"/>
      <c r="H104" s="94"/>
      <c r="I104" s="94"/>
      <c r="J104" s="94"/>
      <c r="K104" s="114"/>
      <c r="L104" s="119">
        <v>0.627</v>
      </c>
      <c r="M104" s="78"/>
    </row>
    <row r="105" spans="1:13" s="79" customFormat="1" x14ac:dyDescent="0.3">
      <c r="A105" s="105" t="s">
        <v>829</v>
      </c>
      <c r="B105" s="73" t="s">
        <v>346</v>
      </c>
      <c r="C105" s="94" t="s">
        <v>262</v>
      </c>
      <c r="D105" s="94" t="s">
        <v>2</v>
      </c>
      <c r="E105" s="94"/>
      <c r="F105" s="103" t="s">
        <v>666</v>
      </c>
      <c r="G105" s="94"/>
      <c r="H105" s="94"/>
      <c r="I105" s="94"/>
      <c r="J105" s="94"/>
      <c r="K105" s="114"/>
      <c r="L105" s="119">
        <v>0.56599999999999995</v>
      </c>
      <c r="M105" s="78"/>
    </row>
    <row r="106" spans="1:13" s="79" customFormat="1" x14ac:dyDescent="0.3">
      <c r="A106" s="105" t="s">
        <v>829</v>
      </c>
      <c r="B106" s="73" t="s">
        <v>346</v>
      </c>
      <c r="C106" s="94" t="s">
        <v>262</v>
      </c>
      <c r="D106" s="94" t="s">
        <v>2</v>
      </c>
      <c r="E106" s="94"/>
      <c r="F106" s="103" t="s">
        <v>667</v>
      </c>
      <c r="G106" s="94"/>
      <c r="H106" s="94"/>
      <c r="I106" s="94"/>
      <c r="J106" s="94"/>
      <c r="K106" s="114"/>
      <c r="L106" s="119">
        <v>0.627</v>
      </c>
      <c r="M106" s="78"/>
    </row>
    <row r="107" spans="1:13" s="79" customFormat="1" x14ac:dyDescent="0.3">
      <c r="A107" s="105" t="s">
        <v>829</v>
      </c>
      <c r="B107" s="73" t="s">
        <v>346</v>
      </c>
      <c r="C107" s="94" t="s">
        <v>262</v>
      </c>
      <c r="D107" s="94" t="s">
        <v>2</v>
      </c>
      <c r="E107" s="94"/>
      <c r="F107" s="103" t="s">
        <v>668</v>
      </c>
      <c r="G107" s="94"/>
      <c r="H107" s="94"/>
      <c r="I107" s="94"/>
      <c r="J107" s="94"/>
      <c r="K107" s="114"/>
      <c r="L107" s="119">
        <v>0.56599999999999995</v>
      </c>
      <c r="M107" s="78"/>
    </row>
    <row r="108" spans="1:13" s="79" customFormat="1" x14ac:dyDescent="0.3">
      <c r="A108" s="105" t="s">
        <v>829</v>
      </c>
      <c r="B108" s="73" t="s">
        <v>346</v>
      </c>
      <c r="C108" s="96" t="s">
        <v>262</v>
      </c>
      <c r="D108" s="101" t="s">
        <v>2</v>
      </c>
      <c r="E108" s="105" t="s">
        <v>829</v>
      </c>
      <c r="F108" s="99" t="s">
        <v>416</v>
      </c>
      <c r="G108" s="99" t="s">
        <v>6</v>
      </c>
      <c r="H108" s="99">
        <v>2.1</v>
      </c>
      <c r="I108" s="99">
        <v>126</v>
      </c>
      <c r="J108" s="99">
        <v>5.6</v>
      </c>
      <c r="K108" s="114">
        <f t="shared" si="3"/>
        <v>336</v>
      </c>
      <c r="L108" s="100">
        <v>0.627</v>
      </c>
      <c r="M108" s="78">
        <f t="shared" si="4"/>
        <v>0.625</v>
      </c>
    </row>
    <row r="109" spans="1:13" s="79" customFormat="1" x14ac:dyDescent="0.3">
      <c r="A109" s="105" t="s">
        <v>829</v>
      </c>
      <c r="B109" s="73" t="s">
        <v>346</v>
      </c>
      <c r="C109" s="96" t="s">
        <v>262</v>
      </c>
      <c r="D109" s="101" t="s">
        <v>2</v>
      </c>
      <c r="E109" s="105" t="s">
        <v>829</v>
      </c>
      <c r="F109" s="99" t="s">
        <v>417</v>
      </c>
      <c r="G109" s="98" t="s">
        <v>6</v>
      </c>
      <c r="H109" s="98">
        <v>2.2999999999999998</v>
      </c>
      <c r="I109" s="98">
        <v>138</v>
      </c>
      <c r="J109" s="98">
        <v>6.8</v>
      </c>
      <c r="K109" s="114">
        <f t="shared" si="3"/>
        <v>408</v>
      </c>
      <c r="L109" s="100">
        <v>0.56599999999999995</v>
      </c>
      <c r="M109" s="78">
        <f t="shared" si="4"/>
        <v>0.56372549019607854</v>
      </c>
    </row>
    <row r="110" spans="1:13" s="79" customFormat="1" x14ac:dyDescent="0.3">
      <c r="A110" s="105" t="s">
        <v>829</v>
      </c>
      <c r="B110" s="73" t="s">
        <v>346</v>
      </c>
      <c r="C110" s="73" t="s">
        <v>262</v>
      </c>
      <c r="D110" s="103" t="s">
        <v>2</v>
      </c>
      <c r="E110" s="105" t="s">
        <v>829</v>
      </c>
      <c r="F110" s="95" t="s">
        <v>418</v>
      </c>
      <c r="G110" s="98" t="s">
        <v>6</v>
      </c>
      <c r="H110" s="98">
        <v>2.1</v>
      </c>
      <c r="I110" s="98">
        <v>126</v>
      </c>
      <c r="J110" s="98">
        <v>5.6</v>
      </c>
      <c r="K110" s="114">
        <f t="shared" si="3"/>
        <v>336</v>
      </c>
      <c r="L110" s="77">
        <v>0.627</v>
      </c>
      <c r="M110" s="78">
        <f t="shared" si="4"/>
        <v>0.625</v>
      </c>
    </row>
    <row r="111" spans="1:13" s="79" customFormat="1" x14ac:dyDescent="0.3">
      <c r="A111" s="105" t="s">
        <v>829</v>
      </c>
      <c r="B111" s="73" t="s">
        <v>346</v>
      </c>
      <c r="C111" s="73" t="s">
        <v>262</v>
      </c>
      <c r="D111" s="103" t="s">
        <v>2</v>
      </c>
      <c r="E111" s="105" t="s">
        <v>829</v>
      </c>
      <c r="F111" s="74" t="s">
        <v>419</v>
      </c>
      <c r="G111" s="98" t="s">
        <v>6</v>
      </c>
      <c r="H111" s="98">
        <v>2.2999999999999998</v>
      </c>
      <c r="I111" s="98">
        <v>138</v>
      </c>
      <c r="J111" s="98">
        <v>6.8</v>
      </c>
      <c r="K111" s="114">
        <f t="shared" si="3"/>
        <v>408</v>
      </c>
      <c r="L111" s="120">
        <v>0.56599999999999995</v>
      </c>
      <c r="M111" s="78">
        <f t="shared" si="4"/>
        <v>0.56372549019607854</v>
      </c>
    </row>
    <row r="112" spans="1:13" s="79" customFormat="1" x14ac:dyDescent="0.3">
      <c r="A112" s="105" t="s">
        <v>829</v>
      </c>
      <c r="B112" s="73" t="s">
        <v>346</v>
      </c>
      <c r="C112" s="73" t="s">
        <v>262</v>
      </c>
      <c r="D112" s="103" t="s">
        <v>2</v>
      </c>
      <c r="E112" s="105" t="s">
        <v>829</v>
      </c>
      <c r="F112" s="74" t="s">
        <v>420</v>
      </c>
      <c r="G112" s="74" t="s">
        <v>6</v>
      </c>
      <c r="H112" s="74">
        <v>2.1</v>
      </c>
      <c r="I112" s="74">
        <v>126</v>
      </c>
      <c r="J112" s="74">
        <v>5.6</v>
      </c>
      <c r="K112" s="114">
        <f t="shared" si="3"/>
        <v>336</v>
      </c>
      <c r="L112" s="120">
        <v>0.627</v>
      </c>
      <c r="M112" s="78">
        <f t="shared" si="4"/>
        <v>0.625</v>
      </c>
    </row>
    <row r="113" spans="1:13" s="79" customFormat="1" x14ac:dyDescent="0.3">
      <c r="A113" s="105" t="s">
        <v>829</v>
      </c>
      <c r="B113" s="73" t="s">
        <v>346</v>
      </c>
      <c r="C113" s="73" t="s">
        <v>262</v>
      </c>
      <c r="D113" s="103" t="s">
        <v>2</v>
      </c>
      <c r="E113" s="105" t="s">
        <v>829</v>
      </c>
      <c r="F113" s="74" t="s">
        <v>421</v>
      </c>
      <c r="G113" s="74" t="s">
        <v>6</v>
      </c>
      <c r="H113" s="74">
        <v>2.2999999999999998</v>
      </c>
      <c r="I113" s="74">
        <v>138</v>
      </c>
      <c r="J113" s="74">
        <v>6.8</v>
      </c>
      <c r="K113" s="114">
        <f t="shared" si="3"/>
        <v>408</v>
      </c>
      <c r="L113" s="120">
        <v>0.56599999999999995</v>
      </c>
      <c r="M113" s="78">
        <f t="shared" si="4"/>
        <v>0.56372549019607854</v>
      </c>
    </row>
    <row r="114" spans="1:13" s="79" customFormat="1" x14ac:dyDescent="0.3">
      <c r="A114" s="105" t="s">
        <v>829</v>
      </c>
      <c r="B114" s="73" t="s">
        <v>346</v>
      </c>
      <c r="C114" s="96" t="s">
        <v>262</v>
      </c>
      <c r="D114" s="101" t="s">
        <v>87</v>
      </c>
      <c r="E114" s="105" t="s">
        <v>829</v>
      </c>
      <c r="F114" s="98" t="s">
        <v>416</v>
      </c>
      <c r="G114" s="98" t="s">
        <v>6</v>
      </c>
      <c r="H114" s="98">
        <v>2.1</v>
      </c>
      <c r="I114" s="98">
        <v>126</v>
      </c>
      <c r="J114" s="98">
        <v>5.6</v>
      </c>
      <c r="K114" s="114">
        <f t="shared" si="3"/>
        <v>336</v>
      </c>
      <c r="L114" s="121">
        <v>0.627</v>
      </c>
      <c r="M114" s="78">
        <f t="shared" si="4"/>
        <v>0.625</v>
      </c>
    </row>
    <row r="115" spans="1:13" s="79" customFormat="1" x14ac:dyDescent="0.3">
      <c r="A115" s="105" t="s">
        <v>829</v>
      </c>
      <c r="B115" s="73" t="s">
        <v>346</v>
      </c>
      <c r="C115" s="96" t="s">
        <v>262</v>
      </c>
      <c r="D115" s="101" t="s">
        <v>87</v>
      </c>
      <c r="E115" s="105" t="s">
        <v>829</v>
      </c>
      <c r="F115" s="98" t="s">
        <v>417</v>
      </c>
      <c r="G115" s="98" t="s">
        <v>6</v>
      </c>
      <c r="H115" s="98">
        <v>2.2999999999999998</v>
      </c>
      <c r="I115" s="98">
        <v>138</v>
      </c>
      <c r="J115" s="98">
        <v>6.8</v>
      </c>
      <c r="K115" s="114">
        <f t="shared" si="3"/>
        <v>408</v>
      </c>
      <c r="L115" s="121">
        <v>0.56599999999999995</v>
      </c>
      <c r="M115" s="78">
        <f t="shared" si="4"/>
        <v>0.56372549019607854</v>
      </c>
    </row>
    <row r="116" spans="1:13" s="79" customFormat="1" x14ac:dyDescent="0.3">
      <c r="A116" s="105" t="s">
        <v>829</v>
      </c>
      <c r="B116" s="96" t="s">
        <v>346</v>
      </c>
      <c r="C116" s="96" t="s">
        <v>262</v>
      </c>
      <c r="D116" s="101" t="s">
        <v>87</v>
      </c>
      <c r="E116" s="105" t="s">
        <v>829</v>
      </c>
      <c r="F116" s="98" t="s">
        <v>418</v>
      </c>
      <c r="G116" s="98" t="s">
        <v>6</v>
      </c>
      <c r="H116" s="98">
        <v>2.1</v>
      </c>
      <c r="I116" s="98">
        <v>126</v>
      </c>
      <c r="J116" s="98">
        <v>5.6</v>
      </c>
      <c r="K116" s="114">
        <f t="shared" si="3"/>
        <v>336</v>
      </c>
      <c r="L116" s="100">
        <v>0.627</v>
      </c>
      <c r="M116" s="78">
        <f t="shared" si="4"/>
        <v>0.625</v>
      </c>
    </row>
    <row r="117" spans="1:13" s="79" customFormat="1" x14ac:dyDescent="0.3">
      <c r="A117" s="105" t="s">
        <v>829</v>
      </c>
      <c r="B117" s="96" t="s">
        <v>346</v>
      </c>
      <c r="C117" s="96" t="s">
        <v>262</v>
      </c>
      <c r="D117" s="101" t="s">
        <v>87</v>
      </c>
      <c r="E117" s="105" t="s">
        <v>829</v>
      </c>
      <c r="F117" s="98" t="s">
        <v>419</v>
      </c>
      <c r="G117" s="98" t="s">
        <v>6</v>
      </c>
      <c r="H117" s="98">
        <v>2.2999999999999998</v>
      </c>
      <c r="I117" s="98">
        <v>138</v>
      </c>
      <c r="J117" s="98">
        <v>6.8</v>
      </c>
      <c r="K117" s="114">
        <f t="shared" si="3"/>
        <v>408</v>
      </c>
      <c r="L117" s="100">
        <v>0.56599999999999995</v>
      </c>
      <c r="M117" s="78">
        <f t="shared" si="4"/>
        <v>0.56372549019607854</v>
      </c>
    </row>
    <row r="118" spans="1:13" s="79" customFormat="1" x14ac:dyDescent="0.3">
      <c r="A118" s="105" t="s">
        <v>829</v>
      </c>
      <c r="B118" s="73" t="s">
        <v>346</v>
      </c>
      <c r="C118" s="73" t="s">
        <v>262</v>
      </c>
      <c r="D118" s="103" t="s">
        <v>87</v>
      </c>
      <c r="E118" s="105" t="s">
        <v>829</v>
      </c>
      <c r="F118" s="74" t="s">
        <v>420</v>
      </c>
      <c r="G118" s="74" t="s">
        <v>6</v>
      </c>
      <c r="H118" s="74">
        <v>2.1</v>
      </c>
      <c r="I118" s="74">
        <v>126</v>
      </c>
      <c r="J118" s="74">
        <v>5.6</v>
      </c>
      <c r="K118" s="114">
        <f t="shared" si="3"/>
        <v>336</v>
      </c>
      <c r="L118" s="77">
        <v>0.627</v>
      </c>
      <c r="M118" s="78">
        <f t="shared" si="4"/>
        <v>0.625</v>
      </c>
    </row>
    <row r="119" spans="1:13" s="79" customFormat="1" x14ac:dyDescent="0.3">
      <c r="A119" s="105" t="s">
        <v>829</v>
      </c>
      <c r="B119" s="73" t="s">
        <v>346</v>
      </c>
      <c r="C119" s="73" t="s">
        <v>262</v>
      </c>
      <c r="D119" s="103" t="s">
        <v>87</v>
      </c>
      <c r="E119" s="105" t="s">
        <v>829</v>
      </c>
      <c r="F119" s="74" t="s">
        <v>421</v>
      </c>
      <c r="G119" s="74" t="s">
        <v>6</v>
      </c>
      <c r="H119" s="74">
        <v>2.2999999999999998</v>
      </c>
      <c r="I119" s="74">
        <v>138</v>
      </c>
      <c r="J119" s="74">
        <v>6.8</v>
      </c>
      <c r="K119" s="114">
        <f t="shared" si="3"/>
        <v>408</v>
      </c>
      <c r="L119" s="77">
        <v>0.56599999999999995</v>
      </c>
      <c r="M119" s="78">
        <f t="shared" si="4"/>
        <v>0.56372549019607854</v>
      </c>
    </row>
    <row r="120" spans="1:13" s="79" customFormat="1" x14ac:dyDescent="0.3">
      <c r="A120" s="105" t="s">
        <v>829</v>
      </c>
      <c r="B120" s="73" t="s">
        <v>346</v>
      </c>
      <c r="C120" s="73" t="s">
        <v>262</v>
      </c>
      <c r="D120" s="103" t="s">
        <v>2</v>
      </c>
      <c r="E120" s="105" t="s">
        <v>829</v>
      </c>
      <c r="F120" s="103" t="s">
        <v>669</v>
      </c>
      <c r="G120" s="74"/>
      <c r="H120" s="74"/>
      <c r="I120" s="74"/>
      <c r="J120" s="74"/>
      <c r="K120" s="114"/>
      <c r="L120" s="103">
        <v>0.627</v>
      </c>
      <c r="M120" s="78"/>
    </row>
    <row r="121" spans="1:13" s="79" customFormat="1" x14ac:dyDescent="0.3">
      <c r="A121" s="105" t="s">
        <v>829</v>
      </c>
      <c r="B121" s="73" t="s">
        <v>346</v>
      </c>
      <c r="C121" s="73" t="s">
        <v>262</v>
      </c>
      <c r="D121" s="103" t="s">
        <v>2</v>
      </c>
      <c r="E121" s="105" t="s">
        <v>829</v>
      </c>
      <c r="F121" s="103" t="s">
        <v>670</v>
      </c>
      <c r="G121" s="74"/>
      <c r="H121" s="74"/>
      <c r="I121" s="74"/>
      <c r="J121" s="74"/>
      <c r="K121" s="114"/>
      <c r="L121" s="103">
        <v>0.56599999999999995</v>
      </c>
      <c r="M121" s="78"/>
    </row>
    <row r="122" spans="1:13" s="79" customFormat="1" x14ac:dyDescent="0.3">
      <c r="A122" s="105" t="s">
        <v>829</v>
      </c>
      <c r="B122" s="73" t="s">
        <v>346</v>
      </c>
      <c r="C122" s="73" t="s">
        <v>262</v>
      </c>
      <c r="D122" s="103" t="s">
        <v>2</v>
      </c>
      <c r="E122" s="105" t="s">
        <v>829</v>
      </c>
      <c r="F122" s="103" t="s">
        <v>671</v>
      </c>
      <c r="G122" s="74"/>
      <c r="H122" s="74"/>
      <c r="I122" s="74"/>
      <c r="J122" s="74"/>
      <c r="K122" s="114"/>
      <c r="L122" s="103">
        <v>0.627</v>
      </c>
      <c r="M122" s="78"/>
    </row>
    <row r="123" spans="1:13" s="79" customFormat="1" x14ac:dyDescent="0.3">
      <c r="A123" s="105" t="s">
        <v>829</v>
      </c>
      <c r="B123" s="73" t="s">
        <v>346</v>
      </c>
      <c r="C123" s="73" t="s">
        <v>262</v>
      </c>
      <c r="D123" s="103" t="s">
        <v>2</v>
      </c>
      <c r="E123" s="105" t="s">
        <v>829</v>
      </c>
      <c r="F123" s="103" t="s">
        <v>672</v>
      </c>
      <c r="G123" s="74"/>
      <c r="H123" s="74"/>
      <c r="I123" s="74"/>
      <c r="J123" s="74"/>
      <c r="K123" s="114"/>
      <c r="L123" s="103">
        <v>0.56599999999999995</v>
      </c>
      <c r="M123" s="78"/>
    </row>
    <row r="124" spans="1:13" s="79" customFormat="1" x14ac:dyDescent="0.3">
      <c r="A124" s="105" t="s">
        <v>829</v>
      </c>
      <c r="B124" s="73" t="s">
        <v>346</v>
      </c>
      <c r="C124" s="73" t="s">
        <v>262</v>
      </c>
      <c r="D124" s="103" t="s">
        <v>87</v>
      </c>
      <c r="E124" s="105" t="s">
        <v>829</v>
      </c>
      <c r="F124" s="103" t="s">
        <v>669</v>
      </c>
      <c r="G124" s="74"/>
      <c r="H124" s="74"/>
      <c r="I124" s="74"/>
      <c r="J124" s="74"/>
      <c r="K124" s="114"/>
      <c r="L124" s="103">
        <v>0.627</v>
      </c>
      <c r="M124" s="78"/>
    </row>
    <row r="125" spans="1:13" s="79" customFormat="1" x14ac:dyDescent="0.3">
      <c r="A125" s="105" t="s">
        <v>829</v>
      </c>
      <c r="B125" s="73" t="s">
        <v>346</v>
      </c>
      <c r="C125" s="73" t="s">
        <v>262</v>
      </c>
      <c r="D125" s="103" t="s">
        <v>87</v>
      </c>
      <c r="E125" s="105" t="s">
        <v>829</v>
      </c>
      <c r="F125" s="103" t="s">
        <v>670</v>
      </c>
      <c r="G125" s="74"/>
      <c r="H125" s="74"/>
      <c r="I125" s="74"/>
      <c r="J125" s="74"/>
      <c r="K125" s="114"/>
      <c r="L125" s="103">
        <v>0.56599999999999995</v>
      </c>
      <c r="M125" s="78"/>
    </row>
    <row r="126" spans="1:13" s="79" customFormat="1" x14ac:dyDescent="0.3">
      <c r="A126" s="105" t="s">
        <v>829</v>
      </c>
      <c r="B126" s="73" t="s">
        <v>346</v>
      </c>
      <c r="C126" s="73" t="s">
        <v>262</v>
      </c>
      <c r="D126" s="103" t="s">
        <v>87</v>
      </c>
      <c r="E126" s="105" t="s">
        <v>829</v>
      </c>
      <c r="F126" s="103" t="s">
        <v>671</v>
      </c>
      <c r="G126" s="74"/>
      <c r="H126" s="74"/>
      <c r="I126" s="74"/>
      <c r="J126" s="74"/>
      <c r="K126" s="114"/>
      <c r="L126" s="103">
        <v>0.627</v>
      </c>
      <c r="M126" s="78"/>
    </row>
    <row r="127" spans="1:13" s="79" customFormat="1" x14ac:dyDescent="0.3">
      <c r="A127" s="105" t="s">
        <v>829</v>
      </c>
      <c r="B127" s="73" t="s">
        <v>346</v>
      </c>
      <c r="C127" s="73" t="s">
        <v>262</v>
      </c>
      <c r="D127" s="103" t="s">
        <v>87</v>
      </c>
      <c r="E127" s="105" t="s">
        <v>829</v>
      </c>
      <c r="F127" s="103" t="s">
        <v>672</v>
      </c>
      <c r="G127" s="74"/>
      <c r="H127" s="74"/>
      <c r="I127" s="74"/>
      <c r="J127" s="74"/>
      <c r="K127" s="114"/>
      <c r="L127" s="103">
        <v>0.56599999999999995</v>
      </c>
      <c r="M127" s="78"/>
    </row>
    <row r="128" spans="1:13" s="79" customFormat="1" x14ac:dyDescent="0.3">
      <c r="A128" s="105" t="s">
        <v>829</v>
      </c>
      <c r="B128" s="73" t="s">
        <v>346</v>
      </c>
      <c r="C128" s="73" t="s">
        <v>673</v>
      </c>
      <c r="D128" s="101" t="s">
        <v>2</v>
      </c>
      <c r="E128" s="103"/>
      <c r="F128" s="103" t="s">
        <v>674</v>
      </c>
      <c r="G128" s="74" t="s">
        <v>6</v>
      </c>
      <c r="H128" s="74">
        <v>1.9</v>
      </c>
      <c r="I128" s="74">
        <v>114</v>
      </c>
      <c r="J128" s="74">
        <v>6.8</v>
      </c>
      <c r="K128" s="114">
        <f t="shared" ref="K128:K187" si="5">J128*60</f>
        <v>408</v>
      </c>
      <c r="L128" s="103">
        <v>0.46600000000000003</v>
      </c>
      <c r="M128" s="78">
        <f t="shared" ref="M128:M187" si="6">I128/K128*(20/12)</f>
        <v>0.46568627450980393</v>
      </c>
    </row>
    <row r="129" spans="1:13" s="79" customFormat="1" x14ac:dyDescent="0.3">
      <c r="A129" s="105" t="s">
        <v>885</v>
      </c>
      <c r="B129" s="73" t="s">
        <v>346</v>
      </c>
      <c r="C129" s="94" t="s">
        <v>392</v>
      </c>
      <c r="D129" s="95" t="s">
        <v>2</v>
      </c>
      <c r="E129" s="95"/>
      <c r="F129" s="95" t="s">
        <v>393</v>
      </c>
      <c r="G129" s="94" t="s">
        <v>6</v>
      </c>
      <c r="H129" s="94">
        <v>2.5</v>
      </c>
      <c r="I129" s="94">
        <v>147</v>
      </c>
      <c r="J129" s="94">
        <v>6.4</v>
      </c>
      <c r="K129" s="114">
        <f t="shared" si="5"/>
        <v>384</v>
      </c>
      <c r="L129" s="77">
        <v>0.63100000000000001</v>
      </c>
      <c r="M129" s="78">
        <f t="shared" si="6"/>
        <v>0.63802083333333337</v>
      </c>
    </row>
    <row r="130" spans="1:13" s="79" customFormat="1" x14ac:dyDescent="0.3">
      <c r="A130" s="105" t="s">
        <v>829</v>
      </c>
      <c r="B130" s="73" t="s">
        <v>346</v>
      </c>
      <c r="C130" s="97" t="s">
        <v>392</v>
      </c>
      <c r="D130" s="99" t="s">
        <v>2</v>
      </c>
      <c r="E130" s="99"/>
      <c r="F130" s="99" t="s">
        <v>394</v>
      </c>
      <c r="G130" s="97" t="s">
        <v>6</v>
      </c>
      <c r="H130" s="97">
        <v>2.5</v>
      </c>
      <c r="I130" s="97">
        <v>147</v>
      </c>
      <c r="J130" s="97">
        <v>6.4</v>
      </c>
      <c r="K130" s="114">
        <f t="shared" si="5"/>
        <v>384</v>
      </c>
      <c r="L130" s="100">
        <v>0.63100000000000001</v>
      </c>
      <c r="M130" s="78">
        <f t="shared" si="6"/>
        <v>0.63802083333333337</v>
      </c>
    </row>
    <row r="131" spans="1:13" s="79" customFormat="1" x14ac:dyDescent="0.3">
      <c r="A131" s="105" t="s">
        <v>829</v>
      </c>
      <c r="B131" s="73" t="s">
        <v>346</v>
      </c>
      <c r="C131" s="73" t="s">
        <v>392</v>
      </c>
      <c r="D131" s="74" t="s">
        <v>87</v>
      </c>
      <c r="E131" s="74"/>
      <c r="F131" s="74" t="s">
        <v>425</v>
      </c>
      <c r="G131" s="74" t="s">
        <v>6</v>
      </c>
      <c r="H131" s="74">
        <v>2.5</v>
      </c>
      <c r="I131" s="74">
        <v>147</v>
      </c>
      <c r="J131" s="74">
        <v>6.4</v>
      </c>
      <c r="K131" s="114">
        <f t="shared" si="5"/>
        <v>384</v>
      </c>
      <c r="L131" s="77">
        <v>0.63100000000000001</v>
      </c>
      <c r="M131" s="78">
        <f t="shared" si="6"/>
        <v>0.63802083333333337</v>
      </c>
    </row>
    <row r="132" spans="1:13" s="79" customFormat="1" x14ac:dyDescent="0.3">
      <c r="A132" s="105" t="s">
        <v>829</v>
      </c>
      <c r="B132" s="73" t="s">
        <v>346</v>
      </c>
      <c r="C132" s="73" t="s">
        <v>392</v>
      </c>
      <c r="D132" s="74" t="s">
        <v>87</v>
      </c>
      <c r="E132" s="74"/>
      <c r="F132" s="74" t="s">
        <v>426</v>
      </c>
      <c r="G132" s="74" t="s">
        <v>6</v>
      </c>
      <c r="H132" s="74">
        <v>2.5</v>
      </c>
      <c r="I132" s="74">
        <v>147</v>
      </c>
      <c r="J132" s="74">
        <v>6.4</v>
      </c>
      <c r="K132" s="114">
        <f t="shared" si="5"/>
        <v>384</v>
      </c>
      <c r="L132" s="77">
        <v>0.63100000000000001</v>
      </c>
      <c r="M132" s="78">
        <f t="shared" si="6"/>
        <v>0.63802083333333337</v>
      </c>
    </row>
    <row r="133" spans="1:13" x14ac:dyDescent="0.3">
      <c r="A133" s="39"/>
      <c r="B133" s="34" t="s">
        <v>0</v>
      </c>
      <c r="C133" s="34" t="s">
        <v>22</v>
      </c>
      <c r="D133" s="36" t="s">
        <v>2</v>
      </c>
      <c r="E133" s="36"/>
      <c r="F133" s="37" t="s">
        <v>120</v>
      </c>
      <c r="G133" s="37" t="s">
        <v>6</v>
      </c>
      <c r="H133" s="37" t="s">
        <v>111</v>
      </c>
      <c r="I133" s="37">
        <v>234</v>
      </c>
      <c r="J133" s="37">
        <v>6.9</v>
      </c>
      <c r="K133" s="111">
        <f t="shared" si="5"/>
        <v>414</v>
      </c>
      <c r="L133" s="89">
        <v>0.94202898550724634</v>
      </c>
      <c r="M133" s="113">
        <f t="shared" si="6"/>
        <v>0.94202898550724634</v>
      </c>
    </row>
    <row r="134" spans="1:13" x14ac:dyDescent="0.3">
      <c r="A134" s="39"/>
      <c r="B134" s="110" t="s">
        <v>0</v>
      </c>
      <c r="C134" s="66" t="s">
        <v>22</v>
      </c>
      <c r="D134" s="68" t="s">
        <v>2</v>
      </c>
      <c r="E134" s="68"/>
      <c r="F134" s="69" t="s">
        <v>120</v>
      </c>
      <c r="G134" s="69" t="s">
        <v>6</v>
      </c>
      <c r="H134" s="69" t="s">
        <v>108</v>
      </c>
      <c r="I134" s="69">
        <v>144</v>
      </c>
      <c r="J134" s="69">
        <v>5.7</v>
      </c>
      <c r="K134" s="111">
        <f t="shared" si="5"/>
        <v>342</v>
      </c>
      <c r="L134" s="112">
        <v>0.70175438596491224</v>
      </c>
      <c r="M134" s="113">
        <f t="shared" si="6"/>
        <v>0.70175438596491224</v>
      </c>
    </row>
    <row r="135" spans="1:13" x14ac:dyDescent="0.3">
      <c r="A135" s="39"/>
      <c r="B135" s="34" t="s">
        <v>0</v>
      </c>
      <c r="C135" s="34" t="s">
        <v>22</v>
      </c>
      <c r="D135" s="36" t="s">
        <v>2</v>
      </c>
      <c r="E135" s="36"/>
      <c r="F135" s="37" t="s">
        <v>807</v>
      </c>
      <c r="G135" s="37" t="s">
        <v>6</v>
      </c>
      <c r="H135" s="37" t="s">
        <v>114</v>
      </c>
      <c r="I135" s="37">
        <v>279</v>
      </c>
      <c r="J135" s="37">
        <v>7.5</v>
      </c>
      <c r="K135" s="111">
        <f t="shared" si="5"/>
        <v>450</v>
      </c>
      <c r="L135" s="89">
        <v>1.0333333333333334</v>
      </c>
      <c r="M135" s="113">
        <f t="shared" si="6"/>
        <v>1.0333333333333334</v>
      </c>
    </row>
    <row r="136" spans="1:13" x14ac:dyDescent="0.3">
      <c r="A136" s="39"/>
      <c r="B136" s="110" t="s">
        <v>0</v>
      </c>
      <c r="C136" s="66" t="s">
        <v>22</v>
      </c>
      <c r="D136" s="68" t="s">
        <v>2</v>
      </c>
      <c r="E136" s="68"/>
      <c r="F136" s="69" t="s">
        <v>122</v>
      </c>
      <c r="G136" s="69" t="s">
        <v>6</v>
      </c>
      <c r="H136" s="69" t="s">
        <v>111</v>
      </c>
      <c r="I136" s="69">
        <v>234</v>
      </c>
      <c r="J136" s="69">
        <v>6.9</v>
      </c>
      <c r="K136" s="111">
        <f t="shared" si="5"/>
        <v>414</v>
      </c>
      <c r="L136" s="112">
        <v>0.94202898550724634</v>
      </c>
      <c r="M136" s="113">
        <f t="shared" si="6"/>
        <v>0.94202898550724634</v>
      </c>
    </row>
    <row r="137" spans="1:13" x14ac:dyDescent="0.3">
      <c r="A137" s="39"/>
      <c r="B137" s="110" t="s">
        <v>0</v>
      </c>
      <c r="C137" s="66" t="s">
        <v>22</v>
      </c>
      <c r="D137" s="68" t="s">
        <v>2</v>
      </c>
      <c r="E137" s="68"/>
      <c r="F137" s="69" t="s">
        <v>122</v>
      </c>
      <c r="G137" s="69" t="s">
        <v>6</v>
      </c>
      <c r="H137" s="69" t="s">
        <v>108</v>
      </c>
      <c r="I137" s="69">
        <v>144</v>
      </c>
      <c r="J137" s="69">
        <v>5.7</v>
      </c>
      <c r="K137" s="111">
        <f t="shared" si="5"/>
        <v>342</v>
      </c>
      <c r="L137" s="112">
        <v>0.70175438596491224</v>
      </c>
      <c r="M137" s="113">
        <f t="shared" si="6"/>
        <v>0.70175438596491224</v>
      </c>
    </row>
    <row r="138" spans="1:13" x14ac:dyDescent="0.3">
      <c r="A138" s="39"/>
      <c r="B138" s="88" t="s">
        <v>0</v>
      </c>
      <c r="C138" s="92" t="s">
        <v>22</v>
      </c>
      <c r="D138" s="68" t="s">
        <v>2</v>
      </c>
      <c r="E138" s="68"/>
      <c r="F138" s="69" t="s">
        <v>123</v>
      </c>
      <c r="G138" s="69" t="s">
        <v>6</v>
      </c>
      <c r="H138" s="69" t="s">
        <v>114</v>
      </c>
      <c r="I138" s="69">
        <v>279</v>
      </c>
      <c r="J138" s="69">
        <v>7.5</v>
      </c>
      <c r="K138" s="111">
        <f t="shared" si="5"/>
        <v>450</v>
      </c>
      <c r="L138" s="112">
        <v>1.0333333333333334</v>
      </c>
      <c r="M138" s="113">
        <f t="shared" si="6"/>
        <v>1.0333333333333334</v>
      </c>
    </row>
    <row r="139" spans="1:13" x14ac:dyDescent="0.3">
      <c r="A139" s="39"/>
      <c r="B139" s="88" t="s">
        <v>0</v>
      </c>
      <c r="C139" s="92" t="s">
        <v>22</v>
      </c>
      <c r="D139" s="68" t="s">
        <v>2</v>
      </c>
      <c r="E139" s="68"/>
      <c r="F139" s="69" t="s">
        <v>124</v>
      </c>
      <c r="G139" s="69" t="s">
        <v>6</v>
      </c>
      <c r="H139" s="69" t="s">
        <v>111</v>
      </c>
      <c r="I139" s="69">
        <v>234</v>
      </c>
      <c r="J139" s="69">
        <v>6.9</v>
      </c>
      <c r="K139" s="111">
        <f t="shared" si="5"/>
        <v>414</v>
      </c>
      <c r="L139" s="112">
        <v>0.94202898550724634</v>
      </c>
      <c r="M139" s="113">
        <f t="shared" si="6"/>
        <v>0.94202898550724634</v>
      </c>
    </row>
    <row r="140" spans="1:13" x14ac:dyDescent="0.3">
      <c r="A140" s="39"/>
      <c r="B140" s="88" t="s">
        <v>0</v>
      </c>
      <c r="C140" s="92" t="s">
        <v>22</v>
      </c>
      <c r="D140" s="68" t="s">
        <v>2</v>
      </c>
      <c r="E140" s="68"/>
      <c r="F140" s="69" t="s">
        <v>124</v>
      </c>
      <c r="G140" s="69" t="s">
        <v>6</v>
      </c>
      <c r="H140" s="69" t="s">
        <v>108</v>
      </c>
      <c r="I140" s="69">
        <v>144</v>
      </c>
      <c r="J140" s="69">
        <v>5.7</v>
      </c>
      <c r="K140" s="111">
        <f t="shared" si="5"/>
        <v>342</v>
      </c>
      <c r="L140" s="112">
        <v>0.70175438596491224</v>
      </c>
      <c r="M140" s="113">
        <f t="shared" si="6"/>
        <v>0.70175438596491224</v>
      </c>
    </row>
    <row r="141" spans="1:13" x14ac:dyDescent="0.3">
      <c r="A141" s="39"/>
      <c r="B141" s="88" t="s">
        <v>0</v>
      </c>
      <c r="C141" s="88" t="s">
        <v>22</v>
      </c>
      <c r="D141" s="36" t="s">
        <v>2</v>
      </c>
      <c r="E141" s="36"/>
      <c r="F141" s="37" t="s">
        <v>808</v>
      </c>
      <c r="G141" s="37" t="s">
        <v>6</v>
      </c>
      <c r="H141" s="37" t="s">
        <v>114</v>
      </c>
      <c r="I141" s="37">
        <v>279</v>
      </c>
      <c r="J141" s="37">
        <v>7.5</v>
      </c>
      <c r="K141" s="111">
        <f t="shared" si="5"/>
        <v>450</v>
      </c>
      <c r="L141" s="89">
        <v>1.0333333333333334</v>
      </c>
      <c r="M141" s="113">
        <f t="shared" si="6"/>
        <v>1.0333333333333334</v>
      </c>
    </row>
    <row r="142" spans="1:13" x14ac:dyDescent="0.3">
      <c r="A142" s="39"/>
      <c r="B142" s="88" t="s">
        <v>0</v>
      </c>
      <c r="C142" s="88" t="s">
        <v>22</v>
      </c>
      <c r="D142" s="36" t="s">
        <v>2</v>
      </c>
      <c r="E142" s="36"/>
      <c r="F142" s="37" t="s">
        <v>126</v>
      </c>
      <c r="G142" s="37" t="s">
        <v>6</v>
      </c>
      <c r="H142" s="37" t="s">
        <v>127</v>
      </c>
      <c r="I142" s="37">
        <v>154.30000000000001</v>
      </c>
      <c r="J142" s="37">
        <v>6.2</v>
      </c>
      <c r="K142" s="111">
        <f t="shared" si="5"/>
        <v>372</v>
      </c>
      <c r="L142" s="89">
        <v>0.69130824372759858</v>
      </c>
      <c r="M142" s="113">
        <f t="shared" si="6"/>
        <v>0.69130824372759858</v>
      </c>
    </row>
    <row r="143" spans="1:13" x14ac:dyDescent="0.3">
      <c r="A143" s="39"/>
      <c r="B143" s="88" t="s">
        <v>0</v>
      </c>
      <c r="C143" s="88" t="s">
        <v>22</v>
      </c>
      <c r="D143" s="36" t="s">
        <v>2</v>
      </c>
      <c r="E143" s="36"/>
      <c r="F143" s="37" t="s">
        <v>128</v>
      </c>
      <c r="G143" s="37" t="s">
        <v>6</v>
      </c>
      <c r="H143" s="37" t="s">
        <v>127</v>
      </c>
      <c r="I143" s="37">
        <v>154.30000000000001</v>
      </c>
      <c r="J143" s="37">
        <v>6.2</v>
      </c>
      <c r="K143" s="111">
        <f t="shared" si="5"/>
        <v>372</v>
      </c>
      <c r="L143" s="89">
        <v>0.69130824372759858</v>
      </c>
      <c r="M143" s="113">
        <f t="shared" si="6"/>
        <v>0.69130824372759858</v>
      </c>
    </row>
    <row r="144" spans="1:13" x14ac:dyDescent="0.3">
      <c r="A144" s="39"/>
      <c r="B144" s="34" t="s">
        <v>0</v>
      </c>
      <c r="C144" s="34" t="s">
        <v>22</v>
      </c>
      <c r="D144" s="36" t="s">
        <v>2</v>
      </c>
      <c r="E144" s="36"/>
      <c r="F144" s="37" t="s">
        <v>129</v>
      </c>
      <c r="G144" s="37" t="s">
        <v>6</v>
      </c>
      <c r="H144" s="37" t="s">
        <v>127</v>
      </c>
      <c r="I144" s="37">
        <v>154.30000000000001</v>
      </c>
      <c r="J144" s="37">
        <v>6.2</v>
      </c>
      <c r="K144" s="111">
        <f t="shared" si="5"/>
        <v>372</v>
      </c>
      <c r="L144" s="89">
        <v>0.69130824372759858</v>
      </c>
      <c r="M144" s="113">
        <f t="shared" si="6"/>
        <v>0.69130824372759858</v>
      </c>
    </row>
    <row r="145" spans="1:13" s="79" customFormat="1" x14ac:dyDescent="0.3">
      <c r="A145" s="105"/>
      <c r="B145" s="34" t="s">
        <v>0</v>
      </c>
      <c r="C145" s="34" t="s">
        <v>22</v>
      </c>
      <c r="D145" s="36" t="s">
        <v>2</v>
      </c>
      <c r="E145" s="36"/>
      <c r="F145" s="37" t="s">
        <v>130</v>
      </c>
      <c r="G145" s="37" t="s">
        <v>6</v>
      </c>
      <c r="H145" s="37" t="s">
        <v>127</v>
      </c>
      <c r="I145" s="37">
        <v>154.30000000000001</v>
      </c>
      <c r="J145" s="37">
        <v>6.2</v>
      </c>
      <c r="K145" s="111">
        <f t="shared" si="5"/>
        <v>372</v>
      </c>
      <c r="L145" s="89">
        <v>0.69130824372759858</v>
      </c>
      <c r="M145" s="113">
        <f t="shared" si="6"/>
        <v>0.69130824372759858</v>
      </c>
    </row>
    <row r="146" spans="1:13" s="79" customFormat="1" x14ac:dyDescent="0.3">
      <c r="A146" s="105"/>
      <c r="B146" s="34" t="s">
        <v>0</v>
      </c>
      <c r="C146" s="34" t="s">
        <v>22</v>
      </c>
      <c r="D146" s="36" t="s">
        <v>2</v>
      </c>
      <c r="E146" s="36"/>
      <c r="F146" s="37" t="s">
        <v>131</v>
      </c>
      <c r="G146" s="37" t="s">
        <v>6</v>
      </c>
      <c r="H146" s="37" t="s">
        <v>127</v>
      </c>
      <c r="I146" s="37">
        <v>154.30000000000001</v>
      </c>
      <c r="J146" s="37">
        <v>6.2</v>
      </c>
      <c r="K146" s="111">
        <f t="shared" si="5"/>
        <v>372</v>
      </c>
      <c r="L146" s="89">
        <v>0.69130824372759858</v>
      </c>
      <c r="M146" s="113">
        <f t="shared" si="6"/>
        <v>0.69130824372759858</v>
      </c>
    </row>
    <row r="147" spans="1:13" s="79" customFormat="1" x14ac:dyDescent="0.3">
      <c r="A147" s="105"/>
      <c r="B147" s="34" t="s">
        <v>0</v>
      </c>
      <c r="C147" s="34" t="s">
        <v>22</v>
      </c>
      <c r="D147" s="36" t="s">
        <v>2</v>
      </c>
      <c r="E147" s="36"/>
      <c r="F147" s="37" t="s">
        <v>132</v>
      </c>
      <c r="G147" s="37" t="s">
        <v>6</v>
      </c>
      <c r="H147" s="37" t="s">
        <v>127</v>
      </c>
      <c r="I147" s="37">
        <v>154.30000000000001</v>
      </c>
      <c r="J147" s="37">
        <v>6.2</v>
      </c>
      <c r="K147" s="111">
        <f t="shared" si="5"/>
        <v>372</v>
      </c>
      <c r="L147" s="89">
        <v>0.69130824372759858</v>
      </c>
      <c r="M147" s="113">
        <f t="shared" si="6"/>
        <v>0.69130824372759858</v>
      </c>
    </row>
    <row r="148" spans="1:13" s="79" customFormat="1" x14ac:dyDescent="0.3">
      <c r="A148" s="105"/>
      <c r="B148" s="34" t="s">
        <v>0</v>
      </c>
      <c r="C148" s="34" t="s">
        <v>22</v>
      </c>
      <c r="D148" s="36" t="s">
        <v>2</v>
      </c>
      <c r="E148" s="36"/>
      <c r="F148" s="37" t="s">
        <v>133</v>
      </c>
      <c r="G148" s="37" t="s">
        <v>6</v>
      </c>
      <c r="H148" s="37" t="s">
        <v>127</v>
      </c>
      <c r="I148" s="37">
        <v>154.30000000000001</v>
      </c>
      <c r="J148" s="37">
        <v>6.2</v>
      </c>
      <c r="K148" s="111">
        <f t="shared" si="5"/>
        <v>372</v>
      </c>
      <c r="L148" s="89">
        <v>0.69130824372759858</v>
      </c>
      <c r="M148" s="113">
        <f t="shared" si="6"/>
        <v>0.69130824372759858</v>
      </c>
    </row>
    <row r="149" spans="1:13" s="79" customFormat="1" x14ac:dyDescent="0.3">
      <c r="A149" s="105"/>
      <c r="B149" s="110" t="s">
        <v>0</v>
      </c>
      <c r="C149" s="66" t="s">
        <v>22</v>
      </c>
      <c r="D149" s="68" t="s">
        <v>2</v>
      </c>
      <c r="E149" s="68"/>
      <c r="F149" s="69" t="s">
        <v>134</v>
      </c>
      <c r="G149" s="69" t="s">
        <v>6</v>
      </c>
      <c r="H149" s="69" t="s">
        <v>135</v>
      </c>
      <c r="I149" s="69">
        <v>70.739999999999995</v>
      </c>
      <c r="J149" s="69">
        <v>6.1</v>
      </c>
      <c r="K149" s="111">
        <f t="shared" si="5"/>
        <v>366</v>
      </c>
      <c r="L149" s="112">
        <v>0.3221311475409836</v>
      </c>
      <c r="M149" s="113">
        <f t="shared" si="6"/>
        <v>0.3221311475409836</v>
      </c>
    </row>
    <row r="150" spans="1:13" s="79" customFormat="1" x14ac:dyDescent="0.3">
      <c r="A150" s="105"/>
      <c r="B150" s="88" t="s">
        <v>0</v>
      </c>
      <c r="C150" s="88" t="s">
        <v>22</v>
      </c>
      <c r="D150" s="36" t="s">
        <v>2</v>
      </c>
      <c r="E150" s="36"/>
      <c r="F150" s="37" t="s">
        <v>136</v>
      </c>
      <c r="G150" s="37" t="s">
        <v>6</v>
      </c>
      <c r="H150" s="37" t="s">
        <v>127</v>
      </c>
      <c r="I150" s="37">
        <v>154.30000000000001</v>
      </c>
      <c r="J150" s="37">
        <v>6.2</v>
      </c>
      <c r="K150" s="111">
        <f t="shared" si="5"/>
        <v>372</v>
      </c>
      <c r="L150" s="89">
        <v>0.69130824372759858</v>
      </c>
      <c r="M150" s="113">
        <f t="shared" si="6"/>
        <v>0.69130824372759858</v>
      </c>
    </row>
    <row r="151" spans="1:13" s="79" customFormat="1" x14ac:dyDescent="0.3">
      <c r="A151" s="105" t="s">
        <v>829</v>
      </c>
      <c r="B151" s="94" t="s">
        <v>346</v>
      </c>
      <c r="C151" s="94" t="s">
        <v>22</v>
      </c>
      <c r="D151" s="74" t="s">
        <v>2</v>
      </c>
      <c r="E151" s="74"/>
      <c r="F151" s="95" t="s">
        <v>675</v>
      </c>
      <c r="G151" s="95" t="s">
        <v>6</v>
      </c>
      <c r="H151" s="95">
        <v>1.1000000000000001</v>
      </c>
      <c r="I151" s="95">
        <v>66</v>
      </c>
      <c r="J151" s="95">
        <v>3.3</v>
      </c>
      <c r="K151" s="114">
        <f t="shared" si="5"/>
        <v>198</v>
      </c>
      <c r="L151" s="77">
        <v>0.55000000000000004</v>
      </c>
      <c r="M151" s="78">
        <f t="shared" si="6"/>
        <v>0.55555555555555558</v>
      </c>
    </row>
    <row r="152" spans="1:13" s="79" customFormat="1" x14ac:dyDescent="0.3">
      <c r="A152" s="105" t="s">
        <v>829</v>
      </c>
      <c r="B152" s="94" t="s">
        <v>346</v>
      </c>
      <c r="C152" s="94" t="s">
        <v>22</v>
      </c>
      <c r="D152" s="74" t="s">
        <v>2</v>
      </c>
      <c r="E152" s="74"/>
      <c r="F152" s="95" t="s">
        <v>676</v>
      </c>
      <c r="G152" s="95" t="s">
        <v>6</v>
      </c>
      <c r="H152" s="95">
        <v>1.1000000000000001</v>
      </c>
      <c r="I152" s="95">
        <v>66</v>
      </c>
      <c r="J152" s="95">
        <v>3.3</v>
      </c>
      <c r="K152" s="114">
        <f t="shared" si="5"/>
        <v>198</v>
      </c>
      <c r="L152" s="77">
        <v>0.55000000000000004</v>
      </c>
      <c r="M152" s="78">
        <f t="shared" si="6"/>
        <v>0.55555555555555558</v>
      </c>
    </row>
    <row r="153" spans="1:13" s="79" customFormat="1" x14ac:dyDescent="0.3">
      <c r="A153" s="105" t="s">
        <v>829</v>
      </c>
      <c r="B153" s="73" t="s">
        <v>346</v>
      </c>
      <c r="C153" s="94" t="s">
        <v>395</v>
      </c>
      <c r="D153" s="95" t="s">
        <v>2</v>
      </c>
      <c r="E153" s="95"/>
      <c r="F153" s="95" t="s">
        <v>396</v>
      </c>
      <c r="G153" s="94" t="s">
        <v>6</v>
      </c>
      <c r="H153" s="94">
        <v>2.6</v>
      </c>
      <c r="I153" s="94">
        <v>154.30000000000001</v>
      </c>
      <c r="J153" s="94">
        <v>6.2</v>
      </c>
      <c r="K153" s="114">
        <f t="shared" si="5"/>
        <v>372</v>
      </c>
      <c r="L153" s="77">
        <v>0.7</v>
      </c>
      <c r="M153" s="78">
        <f t="shared" si="6"/>
        <v>0.69130824372759858</v>
      </c>
    </row>
    <row r="154" spans="1:13" s="79" customFormat="1" x14ac:dyDescent="0.3">
      <c r="A154" s="105" t="s">
        <v>885</v>
      </c>
      <c r="B154" s="73" t="s">
        <v>346</v>
      </c>
      <c r="C154" s="73" t="s">
        <v>395</v>
      </c>
      <c r="D154" s="103" t="s">
        <v>2</v>
      </c>
      <c r="E154" s="105" t="s">
        <v>829</v>
      </c>
      <c r="F154" s="95" t="s">
        <v>422</v>
      </c>
      <c r="G154" s="95" t="s">
        <v>6</v>
      </c>
      <c r="H154" s="95">
        <v>2.6</v>
      </c>
      <c r="I154" s="95">
        <v>154.30000000000001</v>
      </c>
      <c r="J154" s="95">
        <v>6.2</v>
      </c>
      <c r="K154" s="114">
        <f t="shared" si="5"/>
        <v>372</v>
      </c>
      <c r="L154" s="77">
        <v>0.69</v>
      </c>
      <c r="M154" s="78">
        <f t="shared" si="6"/>
        <v>0.69130824372759858</v>
      </c>
    </row>
    <row r="155" spans="1:13" s="79" customFormat="1" x14ac:dyDescent="0.3">
      <c r="A155" s="105" t="s">
        <v>829</v>
      </c>
      <c r="B155" s="73" t="s">
        <v>346</v>
      </c>
      <c r="C155" s="96" t="s">
        <v>395</v>
      </c>
      <c r="D155" s="101" t="s">
        <v>2</v>
      </c>
      <c r="E155" s="105" t="s">
        <v>829</v>
      </c>
      <c r="F155" s="99" t="s">
        <v>121</v>
      </c>
      <c r="G155" s="99" t="s">
        <v>6</v>
      </c>
      <c r="H155" s="99">
        <v>2.6</v>
      </c>
      <c r="I155" s="99">
        <v>154.30000000000001</v>
      </c>
      <c r="J155" s="99">
        <v>6.3</v>
      </c>
      <c r="K155" s="114">
        <f t="shared" si="5"/>
        <v>378</v>
      </c>
      <c r="L155" s="100">
        <v>0.69099999999999995</v>
      </c>
      <c r="M155" s="78">
        <f t="shared" si="6"/>
        <v>0.68033509700176376</v>
      </c>
    </row>
    <row r="156" spans="1:13" s="79" customFormat="1" x14ac:dyDescent="0.3">
      <c r="A156" s="105" t="s">
        <v>885</v>
      </c>
      <c r="B156" s="73" t="s">
        <v>346</v>
      </c>
      <c r="C156" s="73" t="s">
        <v>395</v>
      </c>
      <c r="D156" s="103" t="s">
        <v>2</v>
      </c>
      <c r="E156" s="105" t="s">
        <v>829</v>
      </c>
      <c r="F156" s="95" t="s">
        <v>423</v>
      </c>
      <c r="G156" s="95" t="s">
        <v>6</v>
      </c>
      <c r="H156" s="95">
        <v>2.6</v>
      </c>
      <c r="I156" s="95">
        <v>154.30000000000001</v>
      </c>
      <c r="J156" s="95">
        <v>6.2</v>
      </c>
      <c r="K156" s="114">
        <f t="shared" si="5"/>
        <v>372</v>
      </c>
      <c r="L156" s="77">
        <v>0.69</v>
      </c>
      <c r="M156" s="78">
        <f t="shared" si="6"/>
        <v>0.69130824372759858</v>
      </c>
    </row>
    <row r="157" spans="1:13" s="79" customFormat="1" x14ac:dyDescent="0.3">
      <c r="A157" s="105" t="s">
        <v>829</v>
      </c>
      <c r="B157" s="73" t="s">
        <v>346</v>
      </c>
      <c r="C157" s="73" t="s">
        <v>395</v>
      </c>
      <c r="D157" s="103" t="s">
        <v>2</v>
      </c>
      <c r="E157" s="105" t="s">
        <v>829</v>
      </c>
      <c r="F157" s="95" t="s">
        <v>131</v>
      </c>
      <c r="G157" s="95" t="s">
        <v>6</v>
      </c>
      <c r="H157" s="95">
        <v>2.6</v>
      </c>
      <c r="I157" s="95">
        <v>154.30000000000001</v>
      </c>
      <c r="J157" s="95">
        <v>6.2</v>
      </c>
      <c r="K157" s="114">
        <f t="shared" si="5"/>
        <v>372</v>
      </c>
      <c r="L157" s="77">
        <v>0.69099999999999995</v>
      </c>
      <c r="M157" s="78">
        <f t="shared" si="6"/>
        <v>0.69130824372759858</v>
      </c>
    </row>
    <row r="158" spans="1:13" s="79" customFormat="1" x14ac:dyDescent="0.3">
      <c r="A158" s="105" t="s">
        <v>885</v>
      </c>
      <c r="B158" s="73" t="s">
        <v>346</v>
      </c>
      <c r="C158" s="73" t="s">
        <v>395</v>
      </c>
      <c r="D158" s="103" t="s">
        <v>2</v>
      </c>
      <c r="E158" s="105" t="s">
        <v>829</v>
      </c>
      <c r="F158" s="74" t="s">
        <v>424</v>
      </c>
      <c r="G158" s="95" t="s">
        <v>6</v>
      </c>
      <c r="H158" s="95">
        <v>2.6</v>
      </c>
      <c r="I158" s="95">
        <v>154.30000000000001</v>
      </c>
      <c r="J158" s="95">
        <v>6.2</v>
      </c>
      <c r="K158" s="114">
        <f t="shared" si="5"/>
        <v>372</v>
      </c>
      <c r="L158" s="77">
        <v>0.69</v>
      </c>
      <c r="M158" s="78">
        <f t="shared" si="6"/>
        <v>0.69130824372759858</v>
      </c>
    </row>
    <row r="159" spans="1:13" s="79" customFormat="1" x14ac:dyDescent="0.3">
      <c r="A159" s="105" t="s">
        <v>829</v>
      </c>
      <c r="B159" s="73" t="s">
        <v>346</v>
      </c>
      <c r="C159" s="73" t="s">
        <v>395</v>
      </c>
      <c r="D159" s="103" t="s">
        <v>2</v>
      </c>
      <c r="E159" s="105" t="s">
        <v>829</v>
      </c>
      <c r="F159" s="95" t="s">
        <v>125</v>
      </c>
      <c r="G159" s="95" t="s">
        <v>6</v>
      </c>
      <c r="H159" s="95">
        <v>2.6</v>
      </c>
      <c r="I159" s="95">
        <v>154.30000000000001</v>
      </c>
      <c r="J159" s="95">
        <v>6.2</v>
      </c>
      <c r="K159" s="114">
        <f t="shared" si="5"/>
        <v>372</v>
      </c>
      <c r="L159" s="77">
        <v>0.69099999999999995</v>
      </c>
      <c r="M159" s="78">
        <f t="shared" si="6"/>
        <v>0.69130824372759858</v>
      </c>
    </row>
    <row r="160" spans="1:13" s="79" customFormat="1" x14ac:dyDescent="0.3">
      <c r="A160" s="105" t="s">
        <v>885</v>
      </c>
      <c r="B160" s="73" t="s">
        <v>346</v>
      </c>
      <c r="C160" s="73" t="s">
        <v>395</v>
      </c>
      <c r="D160" s="103" t="s">
        <v>87</v>
      </c>
      <c r="E160" s="105" t="s">
        <v>829</v>
      </c>
      <c r="F160" s="74" t="s">
        <v>422</v>
      </c>
      <c r="G160" s="74" t="s">
        <v>6</v>
      </c>
      <c r="H160" s="74">
        <v>2.7</v>
      </c>
      <c r="I160" s="74">
        <v>164.4</v>
      </c>
      <c r="J160" s="74">
        <v>5.8</v>
      </c>
      <c r="K160" s="114">
        <f t="shared" si="5"/>
        <v>348</v>
      </c>
      <c r="L160" s="77">
        <v>0.79</v>
      </c>
      <c r="M160" s="78">
        <f t="shared" si="6"/>
        <v>0.78735632183908044</v>
      </c>
    </row>
    <row r="161" spans="1:13" s="79" customFormat="1" x14ac:dyDescent="0.3">
      <c r="A161" s="105" t="s">
        <v>829</v>
      </c>
      <c r="B161" s="73" t="s">
        <v>346</v>
      </c>
      <c r="C161" s="73" t="s">
        <v>395</v>
      </c>
      <c r="D161" s="103" t="s">
        <v>87</v>
      </c>
      <c r="E161" s="105" t="s">
        <v>829</v>
      </c>
      <c r="F161" s="99" t="s">
        <v>121</v>
      </c>
      <c r="G161" s="74" t="s">
        <v>6</v>
      </c>
      <c r="H161" s="74">
        <v>2.6</v>
      </c>
      <c r="I161" s="74">
        <v>154.30000000000001</v>
      </c>
      <c r="J161" s="74">
        <v>6.2</v>
      </c>
      <c r="K161" s="114">
        <f t="shared" si="5"/>
        <v>372</v>
      </c>
      <c r="L161" s="77">
        <v>0.69099999999999995</v>
      </c>
      <c r="M161" s="78">
        <f t="shared" si="6"/>
        <v>0.69130824372759858</v>
      </c>
    </row>
    <row r="162" spans="1:13" s="79" customFormat="1" x14ac:dyDescent="0.3">
      <c r="A162" s="105" t="s">
        <v>885</v>
      </c>
      <c r="B162" s="73" t="s">
        <v>346</v>
      </c>
      <c r="C162" s="73" t="s">
        <v>395</v>
      </c>
      <c r="D162" s="103" t="s">
        <v>87</v>
      </c>
      <c r="E162" s="105" t="s">
        <v>829</v>
      </c>
      <c r="F162" s="74" t="s">
        <v>423</v>
      </c>
      <c r="G162" s="74" t="s">
        <v>6</v>
      </c>
      <c r="H162" s="74">
        <v>2.7</v>
      </c>
      <c r="I162" s="74">
        <v>164.4</v>
      </c>
      <c r="J162" s="74">
        <v>5.8</v>
      </c>
      <c r="K162" s="114">
        <f t="shared" si="5"/>
        <v>348</v>
      </c>
      <c r="L162" s="77">
        <v>0.79</v>
      </c>
      <c r="M162" s="78">
        <f t="shared" si="6"/>
        <v>0.78735632183908044</v>
      </c>
    </row>
    <row r="163" spans="1:13" s="79" customFormat="1" x14ac:dyDescent="0.3">
      <c r="A163" s="105" t="s">
        <v>829</v>
      </c>
      <c r="B163" s="73" t="s">
        <v>346</v>
      </c>
      <c r="C163" s="73" t="s">
        <v>395</v>
      </c>
      <c r="D163" s="103" t="s">
        <v>87</v>
      </c>
      <c r="E163" s="105" t="s">
        <v>829</v>
      </c>
      <c r="F163" s="95" t="s">
        <v>131</v>
      </c>
      <c r="G163" s="74" t="s">
        <v>6</v>
      </c>
      <c r="H163" s="74">
        <v>2.6</v>
      </c>
      <c r="I163" s="74">
        <v>154.19999999999999</v>
      </c>
      <c r="J163" s="74">
        <v>6.2</v>
      </c>
      <c r="K163" s="114">
        <f t="shared" si="5"/>
        <v>372</v>
      </c>
      <c r="L163" s="77">
        <v>0.69099999999999995</v>
      </c>
      <c r="M163" s="78">
        <f t="shared" si="6"/>
        <v>0.69086021505376338</v>
      </c>
    </row>
    <row r="164" spans="1:13" s="79" customFormat="1" x14ac:dyDescent="0.3">
      <c r="A164" s="105" t="s">
        <v>885</v>
      </c>
      <c r="B164" s="73" t="s">
        <v>346</v>
      </c>
      <c r="C164" s="73" t="s">
        <v>395</v>
      </c>
      <c r="D164" s="103" t="s">
        <v>87</v>
      </c>
      <c r="E164" s="105" t="s">
        <v>829</v>
      </c>
      <c r="F164" s="74" t="s">
        <v>424</v>
      </c>
      <c r="G164" s="74" t="s">
        <v>6</v>
      </c>
      <c r="H164" s="74">
        <v>2.7</v>
      </c>
      <c r="I164" s="74">
        <v>164.4</v>
      </c>
      <c r="J164" s="74">
        <v>5.8</v>
      </c>
      <c r="K164" s="114">
        <f t="shared" si="5"/>
        <v>348</v>
      </c>
      <c r="L164" s="77">
        <v>0.79</v>
      </c>
      <c r="M164" s="78">
        <f t="shared" si="6"/>
        <v>0.78735632183908044</v>
      </c>
    </row>
    <row r="165" spans="1:13" s="79" customFormat="1" x14ac:dyDescent="0.3">
      <c r="A165" s="105" t="s">
        <v>829</v>
      </c>
      <c r="B165" s="73" t="s">
        <v>346</v>
      </c>
      <c r="C165" s="73" t="s">
        <v>395</v>
      </c>
      <c r="D165" s="103" t="s">
        <v>87</v>
      </c>
      <c r="E165" s="105" t="s">
        <v>829</v>
      </c>
      <c r="F165" s="95" t="s">
        <v>125</v>
      </c>
      <c r="G165" s="74" t="s">
        <v>6</v>
      </c>
      <c r="H165" s="74">
        <v>2.6</v>
      </c>
      <c r="I165" s="74">
        <v>154.30000000000001</v>
      </c>
      <c r="J165" s="74">
        <v>6.2</v>
      </c>
      <c r="K165" s="114">
        <f t="shared" si="5"/>
        <v>372</v>
      </c>
      <c r="L165" s="77">
        <v>0.69099999999999995</v>
      </c>
      <c r="M165" s="78">
        <f t="shared" si="6"/>
        <v>0.69130824372759858</v>
      </c>
    </row>
    <row r="166" spans="1:13" s="79" customFormat="1" x14ac:dyDescent="0.3">
      <c r="A166" s="105" t="s">
        <v>886</v>
      </c>
      <c r="B166" s="73" t="s">
        <v>346</v>
      </c>
      <c r="C166" s="73" t="s">
        <v>395</v>
      </c>
      <c r="D166" s="103" t="s">
        <v>2</v>
      </c>
      <c r="E166" s="105" t="s">
        <v>829</v>
      </c>
      <c r="F166" s="103" t="s">
        <v>677</v>
      </c>
      <c r="G166" s="74" t="s">
        <v>6</v>
      </c>
      <c r="H166" s="74">
        <v>1.18</v>
      </c>
      <c r="I166" s="74">
        <v>70.739999999999995</v>
      </c>
      <c r="J166" s="74">
        <v>6.1</v>
      </c>
      <c r="K166" s="114">
        <f t="shared" si="5"/>
        <v>366</v>
      </c>
      <c r="L166" s="77">
        <v>0.32800000000000001</v>
      </c>
      <c r="M166" s="78">
        <f t="shared" si="6"/>
        <v>0.3221311475409836</v>
      </c>
    </row>
    <row r="167" spans="1:13" s="79" customFormat="1" x14ac:dyDescent="0.3">
      <c r="A167" s="105" t="s">
        <v>829</v>
      </c>
      <c r="B167" s="73" t="s">
        <v>346</v>
      </c>
      <c r="C167" s="73" t="s">
        <v>395</v>
      </c>
      <c r="D167" s="103" t="s">
        <v>87</v>
      </c>
      <c r="E167" s="105" t="s">
        <v>829</v>
      </c>
      <c r="F167" s="103" t="s">
        <v>677</v>
      </c>
      <c r="G167" s="74" t="s">
        <v>6</v>
      </c>
      <c r="H167" s="74">
        <v>1.18</v>
      </c>
      <c r="I167" s="74">
        <v>70.739999999999995</v>
      </c>
      <c r="J167" s="74">
        <v>6.1</v>
      </c>
      <c r="K167" s="114">
        <f t="shared" si="5"/>
        <v>366</v>
      </c>
      <c r="L167" s="77">
        <v>0.32800000000000001</v>
      </c>
      <c r="M167" s="78">
        <f t="shared" si="6"/>
        <v>0.3221311475409836</v>
      </c>
    </row>
    <row r="168" spans="1:13" s="79" customFormat="1" x14ac:dyDescent="0.3">
      <c r="A168" s="105" t="s">
        <v>829</v>
      </c>
      <c r="B168" s="73" t="s">
        <v>346</v>
      </c>
      <c r="C168" s="73" t="s">
        <v>395</v>
      </c>
      <c r="D168" s="74" t="s">
        <v>87</v>
      </c>
      <c r="E168" s="74"/>
      <c r="F168" s="74" t="s">
        <v>427</v>
      </c>
      <c r="G168" s="74" t="s">
        <v>6</v>
      </c>
      <c r="H168" s="74">
        <v>2.7</v>
      </c>
      <c r="I168" s="74">
        <v>164.4</v>
      </c>
      <c r="J168" s="74">
        <v>5.8</v>
      </c>
      <c r="K168" s="114">
        <f t="shared" si="5"/>
        <v>348</v>
      </c>
      <c r="L168" s="77">
        <v>0.79</v>
      </c>
      <c r="M168" s="78">
        <f t="shared" si="6"/>
        <v>0.78735632183908044</v>
      </c>
    </row>
    <row r="169" spans="1:13" x14ac:dyDescent="0.3">
      <c r="A169" s="39"/>
      <c r="B169" s="88" t="s">
        <v>0</v>
      </c>
      <c r="C169" s="88" t="s">
        <v>27</v>
      </c>
      <c r="D169" s="36" t="s">
        <v>2</v>
      </c>
      <c r="E169" s="36"/>
      <c r="F169" s="37" t="s">
        <v>787</v>
      </c>
      <c r="G169" s="37" t="s">
        <v>6</v>
      </c>
      <c r="H169" s="37" t="s">
        <v>138</v>
      </c>
      <c r="I169" s="37">
        <v>102</v>
      </c>
      <c r="J169" s="37">
        <v>6.64</v>
      </c>
      <c r="K169" s="111">
        <f t="shared" si="5"/>
        <v>398.4</v>
      </c>
      <c r="L169" s="89">
        <v>0.42670682730923698</v>
      </c>
      <c r="M169" s="113">
        <f t="shared" si="6"/>
        <v>0.42670682730923698</v>
      </c>
    </row>
    <row r="170" spans="1:13" x14ac:dyDescent="0.3">
      <c r="A170" s="39"/>
      <c r="B170" s="88" t="s">
        <v>0</v>
      </c>
      <c r="C170" s="88" t="s">
        <v>27</v>
      </c>
      <c r="D170" s="36" t="s">
        <v>2</v>
      </c>
      <c r="E170" s="36"/>
      <c r="F170" s="37" t="s">
        <v>139</v>
      </c>
      <c r="G170" s="37" t="s">
        <v>6</v>
      </c>
      <c r="H170" s="37" t="s">
        <v>138</v>
      </c>
      <c r="I170" s="37">
        <v>102</v>
      </c>
      <c r="J170" s="37">
        <v>6.64</v>
      </c>
      <c r="K170" s="111">
        <f t="shared" si="5"/>
        <v>398.4</v>
      </c>
      <c r="L170" s="89">
        <v>0.42670682730923698</v>
      </c>
      <c r="M170" s="113">
        <f t="shared" si="6"/>
        <v>0.42670682730923698</v>
      </c>
    </row>
    <row r="171" spans="1:13" x14ac:dyDescent="0.3">
      <c r="A171" s="39"/>
      <c r="B171" s="88" t="s">
        <v>0</v>
      </c>
      <c r="C171" s="88" t="s">
        <v>27</v>
      </c>
      <c r="D171" s="36" t="s">
        <v>2</v>
      </c>
      <c r="E171" s="36"/>
      <c r="F171" s="37" t="s">
        <v>788</v>
      </c>
      <c r="G171" s="37" t="s">
        <v>6</v>
      </c>
      <c r="H171" s="37" t="s">
        <v>138</v>
      </c>
      <c r="I171" s="37">
        <v>102</v>
      </c>
      <c r="J171" s="37">
        <v>6.64</v>
      </c>
      <c r="K171" s="111">
        <f t="shared" si="5"/>
        <v>398.4</v>
      </c>
      <c r="L171" s="89">
        <v>0.42670682730923698</v>
      </c>
      <c r="M171" s="113">
        <f t="shared" si="6"/>
        <v>0.42670682730923698</v>
      </c>
    </row>
    <row r="172" spans="1:13" x14ac:dyDescent="0.3">
      <c r="A172" s="39"/>
      <c r="B172" s="88" t="s">
        <v>0</v>
      </c>
      <c r="C172" s="88" t="s">
        <v>27</v>
      </c>
      <c r="D172" s="36" t="s">
        <v>2</v>
      </c>
      <c r="E172" s="36"/>
      <c r="F172" s="37" t="s">
        <v>141</v>
      </c>
      <c r="G172" s="37" t="s">
        <v>6</v>
      </c>
      <c r="H172" s="37" t="s">
        <v>138</v>
      </c>
      <c r="I172" s="37">
        <v>102</v>
      </c>
      <c r="J172" s="37">
        <v>6.64</v>
      </c>
      <c r="K172" s="111">
        <f t="shared" si="5"/>
        <v>398.4</v>
      </c>
      <c r="L172" s="89">
        <v>0.42670682730923698</v>
      </c>
      <c r="M172" s="113">
        <f t="shared" si="6"/>
        <v>0.42670682730923698</v>
      </c>
    </row>
    <row r="173" spans="1:13" x14ac:dyDescent="0.3">
      <c r="A173" s="39"/>
      <c r="B173" s="88" t="s">
        <v>0</v>
      </c>
      <c r="C173" s="37" t="s">
        <v>27</v>
      </c>
      <c r="D173" s="36" t="s">
        <v>2</v>
      </c>
      <c r="E173" s="36"/>
      <c r="F173" s="37" t="s">
        <v>789</v>
      </c>
      <c r="G173" s="37" t="s">
        <v>6</v>
      </c>
      <c r="H173" s="37" t="s">
        <v>138</v>
      </c>
      <c r="I173" s="37">
        <v>102</v>
      </c>
      <c r="J173" s="37">
        <v>6.64</v>
      </c>
      <c r="K173" s="111">
        <f t="shared" si="5"/>
        <v>398.4</v>
      </c>
      <c r="L173" s="89">
        <v>0.42670682730923698</v>
      </c>
      <c r="M173" s="113">
        <f t="shared" si="6"/>
        <v>0.42670682730923698</v>
      </c>
    </row>
    <row r="174" spans="1:13" x14ac:dyDescent="0.3">
      <c r="A174" s="39"/>
      <c r="B174" s="88" t="s">
        <v>0</v>
      </c>
      <c r="C174" s="37" t="s">
        <v>27</v>
      </c>
      <c r="D174" s="36" t="s">
        <v>2</v>
      </c>
      <c r="E174" s="36"/>
      <c r="F174" s="37" t="s">
        <v>143</v>
      </c>
      <c r="G174" s="37" t="s">
        <v>6</v>
      </c>
      <c r="H174" s="37" t="s">
        <v>138</v>
      </c>
      <c r="I174" s="37">
        <v>102</v>
      </c>
      <c r="J174" s="37">
        <v>6.64</v>
      </c>
      <c r="K174" s="111">
        <f t="shared" si="5"/>
        <v>398.4</v>
      </c>
      <c r="L174" s="89">
        <v>0.42670682730923698</v>
      </c>
      <c r="M174" s="113">
        <f t="shared" si="6"/>
        <v>0.42670682730923698</v>
      </c>
    </row>
    <row r="175" spans="1:13" s="79" customFormat="1" x14ac:dyDescent="0.3">
      <c r="A175" s="105"/>
      <c r="B175" s="88" t="s">
        <v>0</v>
      </c>
      <c r="C175" s="37" t="s">
        <v>27</v>
      </c>
      <c r="D175" s="36" t="s">
        <v>2</v>
      </c>
      <c r="E175" s="36"/>
      <c r="F175" s="37" t="s">
        <v>790</v>
      </c>
      <c r="G175" s="37" t="s">
        <v>6</v>
      </c>
      <c r="H175" s="37" t="s">
        <v>138</v>
      </c>
      <c r="I175" s="37">
        <v>102</v>
      </c>
      <c r="J175" s="37">
        <v>6.64</v>
      </c>
      <c r="K175" s="111">
        <f t="shared" si="5"/>
        <v>398.4</v>
      </c>
      <c r="L175" s="89">
        <v>0.42670682730923698</v>
      </c>
      <c r="M175" s="113">
        <f t="shared" si="6"/>
        <v>0.42670682730923698</v>
      </c>
    </row>
    <row r="176" spans="1:13" s="79" customFormat="1" x14ac:dyDescent="0.3">
      <c r="A176" s="105"/>
      <c r="B176" s="88" t="s">
        <v>0</v>
      </c>
      <c r="C176" s="37" t="s">
        <v>27</v>
      </c>
      <c r="D176" s="36" t="s">
        <v>2</v>
      </c>
      <c r="E176" s="36"/>
      <c r="F176" s="37" t="s">
        <v>145</v>
      </c>
      <c r="G176" s="37" t="s">
        <v>6</v>
      </c>
      <c r="H176" s="37" t="s">
        <v>138</v>
      </c>
      <c r="I176" s="37">
        <v>102</v>
      </c>
      <c r="J176" s="37">
        <v>6.64</v>
      </c>
      <c r="K176" s="111">
        <f t="shared" si="5"/>
        <v>398.4</v>
      </c>
      <c r="L176" s="89">
        <v>0.42670682730923698</v>
      </c>
      <c r="M176" s="113">
        <f t="shared" si="6"/>
        <v>0.42670682730923698</v>
      </c>
    </row>
    <row r="177" spans="1:13" s="79" customFormat="1" x14ac:dyDescent="0.3">
      <c r="A177" s="105"/>
      <c r="B177" s="34" t="s">
        <v>0</v>
      </c>
      <c r="C177" s="34" t="s">
        <v>27</v>
      </c>
      <c r="D177" s="36" t="s">
        <v>2</v>
      </c>
      <c r="E177" s="36"/>
      <c r="F177" s="37" t="s">
        <v>791</v>
      </c>
      <c r="G177" s="37" t="s">
        <v>6</v>
      </c>
      <c r="H177" s="37" t="s">
        <v>138</v>
      </c>
      <c r="I177" s="37">
        <v>102</v>
      </c>
      <c r="J177" s="37">
        <v>6.64</v>
      </c>
      <c r="K177" s="111">
        <f t="shared" si="5"/>
        <v>398.4</v>
      </c>
      <c r="L177" s="89">
        <v>0.42670682730923698</v>
      </c>
      <c r="M177" s="113">
        <f t="shared" si="6"/>
        <v>0.42670682730923698</v>
      </c>
    </row>
    <row r="178" spans="1:13" s="79" customFormat="1" x14ac:dyDescent="0.3">
      <c r="A178" s="105"/>
      <c r="B178" s="34" t="s">
        <v>0</v>
      </c>
      <c r="C178" s="34" t="s">
        <v>27</v>
      </c>
      <c r="D178" s="36" t="s">
        <v>2</v>
      </c>
      <c r="E178" s="36"/>
      <c r="F178" s="37" t="s">
        <v>147</v>
      </c>
      <c r="G178" s="37" t="s">
        <v>6</v>
      </c>
      <c r="H178" s="37" t="s">
        <v>138</v>
      </c>
      <c r="I178" s="37">
        <v>102</v>
      </c>
      <c r="J178" s="37">
        <v>6.64</v>
      </c>
      <c r="K178" s="111">
        <f t="shared" si="5"/>
        <v>398.4</v>
      </c>
      <c r="L178" s="89">
        <v>0.42670682730923698</v>
      </c>
      <c r="M178" s="113">
        <f t="shared" si="6"/>
        <v>0.42670682730923698</v>
      </c>
    </row>
    <row r="179" spans="1:13" s="79" customFormat="1" x14ac:dyDescent="0.3">
      <c r="A179" s="105"/>
      <c r="B179" s="34" t="s">
        <v>0</v>
      </c>
      <c r="C179" s="34" t="s">
        <v>27</v>
      </c>
      <c r="D179" s="36" t="s">
        <v>2</v>
      </c>
      <c r="E179" s="36"/>
      <c r="F179" s="37" t="s">
        <v>792</v>
      </c>
      <c r="G179" s="37" t="s">
        <v>6</v>
      </c>
      <c r="H179" s="37" t="s">
        <v>138</v>
      </c>
      <c r="I179" s="37">
        <v>102</v>
      </c>
      <c r="J179" s="37">
        <v>6.64</v>
      </c>
      <c r="K179" s="111">
        <f t="shared" si="5"/>
        <v>398.4</v>
      </c>
      <c r="L179" s="89">
        <v>0.42670682730923698</v>
      </c>
      <c r="M179" s="113">
        <f t="shared" si="6"/>
        <v>0.42670682730923698</v>
      </c>
    </row>
    <row r="180" spans="1:13" s="79" customFormat="1" x14ac:dyDescent="0.3">
      <c r="A180" s="105"/>
      <c r="B180" s="34" t="s">
        <v>0</v>
      </c>
      <c r="C180" s="34" t="s">
        <v>27</v>
      </c>
      <c r="D180" s="36" t="s">
        <v>2</v>
      </c>
      <c r="E180" s="36"/>
      <c r="F180" s="37" t="s">
        <v>149</v>
      </c>
      <c r="G180" s="37" t="s">
        <v>6</v>
      </c>
      <c r="H180" s="37" t="s">
        <v>138</v>
      </c>
      <c r="I180" s="37">
        <v>102</v>
      </c>
      <c r="J180" s="37">
        <v>6.64</v>
      </c>
      <c r="K180" s="111">
        <f t="shared" si="5"/>
        <v>398.4</v>
      </c>
      <c r="L180" s="89">
        <v>0.42670682730923698</v>
      </c>
      <c r="M180" s="113">
        <f t="shared" si="6"/>
        <v>0.42670682730923698</v>
      </c>
    </row>
    <row r="181" spans="1:13" s="79" customFormat="1" x14ac:dyDescent="0.3">
      <c r="A181" s="105" t="s">
        <v>829</v>
      </c>
      <c r="B181" s="96" t="s">
        <v>346</v>
      </c>
      <c r="C181" s="97" t="s">
        <v>397</v>
      </c>
      <c r="D181" s="97" t="s">
        <v>2</v>
      </c>
      <c r="E181" s="97"/>
      <c r="F181" s="95" t="s">
        <v>398</v>
      </c>
      <c r="G181" s="97" t="s">
        <v>6</v>
      </c>
      <c r="H181" s="97">
        <v>1.7</v>
      </c>
      <c r="I181" s="97">
        <v>102</v>
      </c>
      <c r="J181" s="97">
        <v>6.64</v>
      </c>
      <c r="K181" s="114">
        <f t="shared" si="5"/>
        <v>398.4</v>
      </c>
      <c r="L181" s="95">
        <v>0.47</v>
      </c>
      <c r="M181" s="78">
        <f t="shared" si="6"/>
        <v>0.42670682730923698</v>
      </c>
    </row>
    <row r="182" spans="1:13" s="79" customFormat="1" x14ac:dyDescent="0.3">
      <c r="A182" s="105" t="s">
        <v>885</v>
      </c>
      <c r="B182" s="96" t="s">
        <v>346</v>
      </c>
      <c r="C182" s="97" t="s">
        <v>397</v>
      </c>
      <c r="D182" s="97" t="s">
        <v>2</v>
      </c>
      <c r="E182" s="97"/>
      <c r="F182" s="122" t="s">
        <v>137</v>
      </c>
      <c r="G182" s="97" t="s">
        <v>6</v>
      </c>
      <c r="H182" s="97">
        <v>1.7</v>
      </c>
      <c r="I182" s="97">
        <v>102</v>
      </c>
      <c r="J182" s="97">
        <v>6.64</v>
      </c>
      <c r="K182" s="114">
        <f t="shared" si="5"/>
        <v>398.4</v>
      </c>
      <c r="L182" s="119">
        <v>0.41899999999999998</v>
      </c>
      <c r="M182" s="78">
        <f t="shared" si="6"/>
        <v>0.42670682730923698</v>
      </c>
    </row>
    <row r="183" spans="1:13" s="79" customFormat="1" x14ac:dyDescent="0.3">
      <c r="A183" s="105" t="s">
        <v>885</v>
      </c>
      <c r="B183" s="96" t="s">
        <v>346</v>
      </c>
      <c r="C183" s="97" t="s">
        <v>397</v>
      </c>
      <c r="D183" s="97" t="s">
        <v>2</v>
      </c>
      <c r="E183" s="97"/>
      <c r="F183" s="95" t="s">
        <v>399</v>
      </c>
      <c r="G183" s="97" t="s">
        <v>6</v>
      </c>
      <c r="H183" s="97">
        <v>1.7</v>
      </c>
      <c r="I183" s="97">
        <v>102</v>
      </c>
      <c r="J183" s="97">
        <v>6.64</v>
      </c>
      <c r="K183" s="114">
        <f t="shared" si="5"/>
        <v>398.4</v>
      </c>
      <c r="L183" s="95">
        <v>0.4</v>
      </c>
      <c r="M183" s="78">
        <f t="shared" si="6"/>
        <v>0.42670682730923698</v>
      </c>
    </row>
    <row r="184" spans="1:13" s="79" customFormat="1" x14ac:dyDescent="0.3">
      <c r="A184" s="105" t="s">
        <v>885</v>
      </c>
      <c r="B184" s="96" t="s">
        <v>346</v>
      </c>
      <c r="C184" s="97" t="s">
        <v>397</v>
      </c>
      <c r="D184" s="97" t="s">
        <v>2</v>
      </c>
      <c r="E184" s="97"/>
      <c r="F184" s="122" t="s">
        <v>140</v>
      </c>
      <c r="G184" s="97" t="s">
        <v>6</v>
      </c>
      <c r="H184" s="97">
        <v>1.7</v>
      </c>
      <c r="I184" s="97">
        <v>102</v>
      </c>
      <c r="J184" s="97">
        <v>6.64</v>
      </c>
      <c r="K184" s="114">
        <f t="shared" si="5"/>
        <v>398.4</v>
      </c>
      <c r="L184" s="119">
        <v>0.41899999999999998</v>
      </c>
      <c r="M184" s="78">
        <f t="shared" si="6"/>
        <v>0.42670682730923698</v>
      </c>
    </row>
    <row r="185" spans="1:13" s="79" customFormat="1" x14ac:dyDescent="0.3">
      <c r="A185" s="105" t="s">
        <v>829</v>
      </c>
      <c r="B185" s="96" t="s">
        <v>346</v>
      </c>
      <c r="C185" s="97" t="s">
        <v>397</v>
      </c>
      <c r="D185" s="97" t="s">
        <v>2</v>
      </c>
      <c r="E185" s="97"/>
      <c r="F185" s="95" t="s">
        <v>400</v>
      </c>
      <c r="G185" s="97" t="s">
        <v>6</v>
      </c>
      <c r="H185" s="97">
        <v>1.7</v>
      </c>
      <c r="I185" s="97">
        <v>102</v>
      </c>
      <c r="J185" s="97">
        <v>6.64</v>
      </c>
      <c r="K185" s="114">
        <f t="shared" si="5"/>
        <v>398.4</v>
      </c>
      <c r="L185" s="95">
        <v>0.47</v>
      </c>
      <c r="M185" s="78">
        <f t="shared" si="6"/>
        <v>0.42670682730923698</v>
      </c>
    </row>
    <row r="186" spans="1:13" s="79" customFormat="1" x14ac:dyDescent="0.3">
      <c r="A186" s="105" t="s">
        <v>885</v>
      </c>
      <c r="B186" s="96" t="s">
        <v>346</v>
      </c>
      <c r="C186" s="97" t="s">
        <v>397</v>
      </c>
      <c r="D186" s="97" t="s">
        <v>2</v>
      </c>
      <c r="E186" s="97"/>
      <c r="F186" s="122" t="s">
        <v>142</v>
      </c>
      <c r="G186" s="97" t="s">
        <v>6</v>
      </c>
      <c r="H186" s="97">
        <v>1.7</v>
      </c>
      <c r="I186" s="97">
        <v>102</v>
      </c>
      <c r="J186" s="97">
        <v>6.64</v>
      </c>
      <c r="K186" s="114">
        <f t="shared" si="5"/>
        <v>398.4</v>
      </c>
      <c r="L186" s="119">
        <v>0.41899999999999998</v>
      </c>
      <c r="M186" s="78">
        <f t="shared" si="6"/>
        <v>0.42670682730923698</v>
      </c>
    </row>
    <row r="187" spans="1:13" s="79" customFormat="1" x14ac:dyDescent="0.3">
      <c r="A187" s="105" t="s">
        <v>885</v>
      </c>
      <c r="B187" s="96" t="s">
        <v>346</v>
      </c>
      <c r="C187" s="97" t="s">
        <v>397</v>
      </c>
      <c r="D187" s="97" t="s">
        <v>2</v>
      </c>
      <c r="E187" s="97"/>
      <c r="F187" s="103" t="s">
        <v>401</v>
      </c>
      <c r="G187" s="97" t="s">
        <v>6</v>
      </c>
      <c r="H187" s="97">
        <v>1.7</v>
      </c>
      <c r="I187" s="97">
        <v>102</v>
      </c>
      <c r="J187" s="97">
        <v>6.64</v>
      </c>
      <c r="K187" s="114">
        <f t="shared" si="5"/>
        <v>398.4</v>
      </c>
      <c r="L187" s="123">
        <v>0.4</v>
      </c>
      <c r="M187" s="78">
        <f t="shared" si="6"/>
        <v>0.42670682730923698</v>
      </c>
    </row>
    <row r="188" spans="1:13" s="79" customFormat="1" x14ac:dyDescent="0.3">
      <c r="A188" s="105" t="s">
        <v>885</v>
      </c>
      <c r="B188" s="96" t="s">
        <v>346</v>
      </c>
      <c r="C188" s="97" t="s">
        <v>397</v>
      </c>
      <c r="D188" s="97" t="s">
        <v>2</v>
      </c>
      <c r="E188" s="97"/>
      <c r="F188" s="122" t="s">
        <v>144</v>
      </c>
      <c r="G188" s="97" t="s">
        <v>6</v>
      </c>
      <c r="H188" s="97">
        <v>1.7</v>
      </c>
      <c r="I188" s="97">
        <v>102</v>
      </c>
      <c r="J188" s="97">
        <v>6.64</v>
      </c>
      <c r="K188" s="114">
        <f t="shared" ref="K188:K251" si="7">J188*60</f>
        <v>398.4</v>
      </c>
      <c r="L188" s="119">
        <v>0.41899999999999998</v>
      </c>
      <c r="M188" s="78">
        <f t="shared" ref="M188:M251" si="8">I188/K188*(20/12)</f>
        <v>0.42670682730923698</v>
      </c>
    </row>
    <row r="189" spans="1:13" s="79" customFormat="1" x14ac:dyDescent="0.3">
      <c r="A189" s="105" t="s">
        <v>829</v>
      </c>
      <c r="B189" s="96" t="s">
        <v>346</v>
      </c>
      <c r="C189" s="97" t="s">
        <v>397</v>
      </c>
      <c r="D189" s="97" t="s">
        <v>2</v>
      </c>
      <c r="E189" s="97"/>
      <c r="F189" s="103" t="s">
        <v>402</v>
      </c>
      <c r="G189" s="97" t="s">
        <v>6</v>
      </c>
      <c r="H189" s="97">
        <v>1.7</v>
      </c>
      <c r="I189" s="97">
        <v>102</v>
      </c>
      <c r="J189" s="97">
        <v>6.64</v>
      </c>
      <c r="K189" s="114">
        <f t="shared" si="7"/>
        <v>398.4</v>
      </c>
      <c r="L189" s="123">
        <v>0.47</v>
      </c>
      <c r="M189" s="78">
        <f t="shared" si="8"/>
        <v>0.42670682730923698</v>
      </c>
    </row>
    <row r="190" spans="1:13" s="79" customFormat="1" x14ac:dyDescent="0.3">
      <c r="A190" s="105" t="s">
        <v>885</v>
      </c>
      <c r="B190" s="96" t="s">
        <v>346</v>
      </c>
      <c r="C190" s="97" t="s">
        <v>397</v>
      </c>
      <c r="D190" s="97" t="s">
        <v>2</v>
      </c>
      <c r="E190" s="97"/>
      <c r="F190" s="122" t="s">
        <v>146</v>
      </c>
      <c r="G190" s="97" t="s">
        <v>6</v>
      </c>
      <c r="H190" s="97">
        <v>1.7</v>
      </c>
      <c r="I190" s="97">
        <v>102</v>
      </c>
      <c r="J190" s="97">
        <v>6.64</v>
      </c>
      <c r="K190" s="114">
        <f t="shared" si="7"/>
        <v>398.4</v>
      </c>
      <c r="L190" s="119">
        <v>0.41899999999999998</v>
      </c>
      <c r="M190" s="78">
        <f t="shared" si="8"/>
        <v>0.42670682730923698</v>
      </c>
    </row>
    <row r="191" spans="1:13" s="79" customFormat="1" x14ac:dyDescent="0.3">
      <c r="A191" s="105" t="s">
        <v>885</v>
      </c>
      <c r="B191" s="96" t="s">
        <v>346</v>
      </c>
      <c r="C191" s="97" t="s">
        <v>397</v>
      </c>
      <c r="D191" s="97" t="s">
        <v>2</v>
      </c>
      <c r="E191" s="97"/>
      <c r="F191" s="103" t="s">
        <v>403</v>
      </c>
      <c r="G191" s="97" t="s">
        <v>6</v>
      </c>
      <c r="H191" s="97">
        <v>1.7</v>
      </c>
      <c r="I191" s="97">
        <v>102</v>
      </c>
      <c r="J191" s="97">
        <v>6.64</v>
      </c>
      <c r="K191" s="114">
        <f t="shared" si="7"/>
        <v>398.4</v>
      </c>
      <c r="L191" s="123">
        <v>0.4</v>
      </c>
      <c r="M191" s="78">
        <f t="shared" si="8"/>
        <v>0.42670682730923698</v>
      </c>
    </row>
    <row r="192" spans="1:13" s="79" customFormat="1" x14ac:dyDescent="0.3">
      <c r="A192" s="105" t="s">
        <v>887</v>
      </c>
      <c r="B192" s="96" t="s">
        <v>346</v>
      </c>
      <c r="C192" s="97" t="s">
        <v>397</v>
      </c>
      <c r="D192" s="97" t="s">
        <v>2</v>
      </c>
      <c r="E192" s="97"/>
      <c r="F192" s="122" t="s">
        <v>148</v>
      </c>
      <c r="G192" s="97" t="s">
        <v>6</v>
      </c>
      <c r="H192" s="97">
        <v>1.7</v>
      </c>
      <c r="I192" s="97">
        <v>102</v>
      </c>
      <c r="J192" s="97">
        <v>6.64</v>
      </c>
      <c r="K192" s="114">
        <f t="shared" si="7"/>
        <v>398.4</v>
      </c>
      <c r="L192" s="119">
        <v>0.41899999999999998</v>
      </c>
      <c r="M192" s="78">
        <f t="shared" si="8"/>
        <v>0.42670682730923698</v>
      </c>
    </row>
    <row r="193" spans="1:13" s="79" customFormat="1" x14ac:dyDescent="0.3">
      <c r="A193" s="105" t="s">
        <v>885</v>
      </c>
      <c r="B193" s="73" t="s">
        <v>346</v>
      </c>
      <c r="C193" s="94" t="s">
        <v>397</v>
      </c>
      <c r="D193" s="94" t="s">
        <v>2</v>
      </c>
      <c r="E193" s="94"/>
      <c r="F193" s="94" t="s">
        <v>404</v>
      </c>
      <c r="G193" s="94" t="s">
        <v>6</v>
      </c>
      <c r="H193" s="94">
        <v>1.41</v>
      </c>
      <c r="I193" s="94">
        <v>84.7</v>
      </c>
      <c r="J193" s="94">
        <v>8.51</v>
      </c>
      <c r="K193" s="114">
        <f t="shared" si="7"/>
        <v>510.59999999999997</v>
      </c>
      <c r="L193" s="77">
        <v>0.28000000000000003</v>
      </c>
      <c r="M193" s="78">
        <f t="shared" si="8"/>
        <v>0.27647212429821127</v>
      </c>
    </row>
    <row r="194" spans="1:13" s="79" customFormat="1" x14ac:dyDescent="0.3">
      <c r="A194" s="105" t="s">
        <v>885</v>
      </c>
      <c r="B194" s="73" t="s">
        <v>346</v>
      </c>
      <c r="C194" s="73" t="s">
        <v>397</v>
      </c>
      <c r="D194" s="74" t="s">
        <v>2</v>
      </c>
      <c r="E194" s="74"/>
      <c r="F194" s="95" t="s">
        <v>405</v>
      </c>
      <c r="G194" s="95" t="s">
        <v>6</v>
      </c>
      <c r="H194" s="95">
        <v>1.41</v>
      </c>
      <c r="I194" s="95">
        <v>84.7</v>
      </c>
      <c r="J194" s="95">
        <v>8.51</v>
      </c>
      <c r="K194" s="114">
        <f t="shared" si="7"/>
        <v>510.59999999999997</v>
      </c>
      <c r="L194" s="77">
        <v>0.28000000000000003</v>
      </c>
      <c r="M194" s="78">
        <f t="shared" si="8"/>
        <v>0.27647212429821127</v>
      </c>
    </row>
    <row r="195" spans="1:13" s="79" customFormat="1" x14ac:dyDescent="0.3">
      <c r="A195" s="105" t="s">
        <v>887</v>
      </c>
      <c r="B195" s="73" t="s">
        <v>346</v>
      </c>
      <c r="C195" s="73" t="s">
        <v>397</v>
      </c>
      <c r="D195" s="74" t="s">
        <v>2</v>
      </c>
      <c r="E195" s="74"/>
      <c r="F195" s="95" t="s">
        <v>406</v>
      </c>
      <c r="G195" s="95" t="s">
        <v>6</v>
      </c>
      <c r="H195" s="95">
        <v>1.41</v>
      </c>
      <c r="I195" s="95">
        <v>84.7</v>
      </c>
      <c r="J195" s="95">
        <v>8.51</v>
      </c>
      <c r="K195" s="114">
        <f t="shared" si="7"/>
        <v>510.59999999999997</v>
      </c>
      <c r="L195" s="77">
        <v>0.28000000000000003</v>
      </c>
      <c r="M195" s="78">
        <f t="shared" si="8"/>
        <v>0.27647212429821127</v>
      </c>
    </row>
    <row r="196" spans="1:13" s="79" customFormat="1" x14ac:dyDescent="0.3">
      <c r="A196" s="105" t="s">
        <v>829</v>
      </c>
      <c r="B196" s="73" t="s">
        <v>346</v>
      </c>
      <c r="C196" s="73" t="s">
        <v>678</v>
      </c>
      <c r="D196" s="74" t="s">
        <v>2</v>
      </c>
      <c r="E196" s="74"/>
      <c r="F196" s="95" t="s">
        <v>679</v>
      </c>
      <c r="G196" s="95">
        <v>20</v>
      </c>
      <c r="H196" s="95">
        <v>2.17</v>
      </c>
      <c r="I196" s="95">
        <v>130</v>
      </c>
      <c r="J196" s="95">
        <v>6.1</v>
      </c>
      <c r="K196" s="114">
        <f t="shared" si="7"/>
        <v>366</v>
      </c>
      <c r="L196" s="77">
        <v>0.66700000000000004</v>
      </c>
      <c r="M196" s="78">
        <f t="shared" si="8"/>
        <v>0.59198542805100185</v>
      </c>
    </row>
    <row r="197" spans="1:13" s="79" customFormat="1" x14ac:dyDescent="0.3">
      <c r="A197" s="105" t="s">
        <v>829</v>
      </c>
      <c r="B197" s="73" t="s">
        <v>346</v>
      </c>
      <c r="C197" s="73" t="s">
        <v>678</v>
      </c>
      <c r="D197" s="74" t="s">
        <v>2</v>
      </c>
      <c r="E197" s="74"/>
      <c r="F197" s="95" t="s">
        <v>680</v>
      </c>
      <c r="G197" s="95">
        <v>20</v>
      </c>
      <c r="H197" s="95">
        <v>2.17</v>
      </c>
      <c r="I197" s="95">
        <v>130</v>
      </c>
      <c r="J197" s="95">
        <v>6.1</v>
      </c>
      <c r="K197" s="114">
        <f t="shared" si="7"/>
        <v>366</v>
      </c>
      <c r="L197" s="77">
        <v>0.66700000000000004</v>
      </c>
      <c r="M197" s="78">
        <f t="shared" si="8"/>
        <v>0.59198542805100185</v>
      </c>
    </row>
    <row r="198" spans="1:13" s="79" customFormat="1" x14ac:dyDescent="0.3">
      <c r="A198" s="105" t="s">
        <v>885</v>
      </c>
      <c r="B198" s="73" t="s">
        <v>346</v>
      </c>
      <c r="C198" s="96" t="s">
        <v>407</v>
      </c>
      <c r="D198" s="98" t="s">
        <v>2</v>
      </c>
      <c r="E198" s="98"/>
      <c r="F198" s="99" t="s">
        <v>408</v>
      </c>
      <c r="G198" s="99" t="s">
        <v>6</v>
      </c>
      <c r="H198" s="99">
        <v>1.97</v>
      </c>
      <c r="I198" s="99">
        <v>118</v>
      </c>
      <c r="J198" s="99">
        <v>6.4</v>
      </c>
      <c r="K198" s="114">
        <f t="shared" si="7"/>
        <v>384</v>
      </c>
      <c r="L198" s="100">
        <v>0.51400000000000001</v>
      </c>
      <c r="M198" s="78">
        <f t="shared" si="8"/>
        <v>0.51215277777777779</v>
      </c>
    </row>
    <row r="199" spans="1:13" s="79" customFormat="1" x14ac:dyDescent="0.3">
      <c r="A199" s="105" t="s">
        <v>885</v>
      </c>
      <c r="B199" s="73" t="s">
        <v>346</v>
      </c>
      <c r="C199" s="73" t="s">
        <v>407</v>
      </c>
      <c r="D199" s="74" t="s">
        <v>2</v>
      </c>
      <c r="E199" s="74"/>
      <c r="F199" s="95" t="s">
        <v>409</v>
      </c>
      <c r="G199" s="99" t="s">
        <v>782</v>
      </c>
      <c r="H199" s="99">
        <v>1.97</v>
      </c>
      <c r="I199" s="99">
        <v>118</v>
      </c>
      <c r="J199" s="99">
        <v>6.4</v>
      </c>
      <c r="K199" s="114">
        <f t="shared" si="7"/>
        <v>384</v>
      </c>
      <c r="L199" s="77">
        <v>0.51400000000000001</v>
      </c>
      <c r="M199" s="78">
        <f t="shared" si="8"/>
        <v>0.51215277777777779</v>
      </c>
    </row>
    <row r="200" spans="1:13" s="79" customFormat="1" x14ac:dyDescent="0.3">
      <c r="A200" s="105" t="s">
        <v>885</v>
      </c>
      <c r="B200" s="73" t="s">
        <v>346</v>
      </c>
      <c r="C200" s="96" t="s">
        <v>407</v>
      </c>
      <c r="D200" s="98" t="s">
        <v>2</v>
      </c>
      <c r="E200" s="98"/>
      <c r="F200" s="99" t="s">
        <v>410</v>
      </c>
      <c r="G200" s="99" t="s">
        <v>783</v>
      </c>
      <c r="H200" s="99">
        <v>1.97</v>
      </c>
      <c r="I200" s="99">
        <v>118</v>
      </c>
      <c r="J200" s="99">
        <v>6.4</v>
      </c>
      <c r="K200" s="114">
        <f t="shared" si="7"/>
        <v>384</v>
      </c>
      <c r="L200" s="100">
        <v>0.51400000000000001</v>
      </c>
      <c r="M200" s="78">
        <f t="shared" si="8"/>
        <v>0.51215277777777779</v>
      </c>
    </row>
    <row r="201" spans="1:13" s="79" customFormat="1" x14ac:dyDescent="0.3">
      <c r="A201" s="105" t="s">
        <v>885</v>
      </c>
      <c r="B201" s="73" t="s">
        <v>346</v>
      </c>
      <c r="C201" s="96" t="s">
        <v>407</v>
      </c>
      <c r="D201" s="98" t="s">
        <v>2</v>
      </c>
      <c r="E201" s="98"/>
      <c r="F201" s="99" t="s">
        <v>411</v>
      </c>
      <c r="G201" s="99" t="s">
        <v>784</v>
      </c>
      <c r="H201" s="99">
        <v>1.97</v>
      </c>
      <c r="I201" s="99">
        <v>118</v>
      </c>
      <c r="J201" s="99">
        <v>6.4</v>
      </c>
      <c r="K201" s="114">
        <f t="shared" si="7"/>
        <v>384</v>
      </c>
      <c r="L201" s="100">
        <v>0.51400000000000001</v>
      </c>
      <c r="M201" s="78">
        <f t="shared" si="8"/>
        <v>0.51215277777777779</v>
      </c>
    </row>
    <row r="202" spans="1:13" s="79" customFormat="1" x14ac:dyDescent="0.3">
      <c r="A202" s="105" t="s">
        <v>885</v>
      </c>
      <c r="B202" s="73" t="s">
        <v>346</v>
      </c>
      <c r="C202" s="73" t="s">
        <v>407</v>
      </c>
      <c r="D202" s="74" t="s">
        <v>2</v>
      </c>
      <c r="E202" s="74"/>
      <c r="F202" s="95" t="s">
        <v>412</v>
      </c>
      <c r="G202" s="99" t="s">
        <v>785</v>
      </c>
      <c r="H202" s="99">
        <v>1.97</v>
      </c>
      <c r="I202" s="99">
        <v>118</v>
      </c>
      <c r="J202" s="99">
        <v>6.4</v>
      </c>
      <c r="K202" s="114">
        <f t="shared" si="7"/>
        <v>384</v>
      </c>
      <c r="L202" s="77">
        <v>0.51400000000000001</v>
      </c>
      <c r="M202" s="78">
        <f t="shared" si="8"/>
        <v>0.51215277777777779</v>
      </c>
    </row>
    <row r="203" spans="1:13" s="79" customFormat="1" x14ac:dyDescent="0.3">
      <c r="A203" s="105" t="s">
        <v>885</v>
      </c>
      <c r="B203" s="73" t="s">
        <v>346</v>
      </c>
      <c r="C203" s="73" t="s">
        <v>407</v>
      </c>
      <c r="D203" s="74" t="s">
        <v>2</v>
      </c>
      <c r="E203" s="74"/>
      <c r="F203" s="95" t="s">
        <v>413</v>
      </c>
      <c r="G203" s="99" t="s">
        <v>786</v>
      </c>
      <c r="H203" s="99">
        <v>1.97</v>
      </c>
      <c r="I203" s="99">
        <v>118</v>
      </c>
      <c r="J203" s="99">
        <v>6.4</v>
      </c>
      <c r="K203" s="114">
        <f t="shared" si="7"/>
        <v>384</v>
      </c>
      <c r="L203" s="77">
        <v>0.51400000000000001</v>
      </c>
      <c r="M203" s="78">
        <f t="shared" si="8"/>
        <v>0.51215277777777779</v>
      </c>
    </row>
    <row r="204" spans="1:13" x14ac:dyDescent="0.3">
      <c r="A204" s="39"/>
      <c r="B204" s="34" t="s">
        <v>0</v>
      </c>
      <c r="C204" s="34" t="s">
        <v>38</v>
      </c>
      <c r="D204" s="36" t="s">
        <v>2</v>
      </c>
      <c r="E204" s="36"/>
      <c r="F204" s="37" t="s">
        <v>150</v>
      </c>
      <c r="G204" s="37" t="s">
        <v>6</v>
      </c>
      <c r="H204" s="37" t="s">
        <v>151</v>
      </c>
      <c r="I204" s="37">
        <v>301</v>
      </c>
      <c r="J204" s="37">
        <v>3.8</v>
      </c>
      <c r="K204" s="111">
        <f t="shared" si="7"/>
        <v>228</v>
      </c>
      <c r="L204" s="89">
        <v>2.2002923976608186</v>
      </c>
      <c r="M204" s="113">
        <f t="shared" si="8"/>
        <v>2.2002923976608186</v>
      </c>
    </row>
    <row r="205" spans="1:13" x14ac:dyDescent="0.3">
      <c r="A205" s="39"/>
      <c r="B205" s="34" t="s">
        <v>0</v>
      </c>
      <c r="C205" s="34" t="s">
        <v>38</v>
      </c>
      <c r="D205" s="36" t="s">
        <v>2</v>
      </c>
      <c r="E205" s="36"/>
      <c r="F205" s="37" t="s">
        <v>152</v>
      </c>
      <c r="G205" s="37" t="s">
        <v>6</v>
      </c>
      <c r="H205" s="37" t="s">
        <v>20</v>
      </c>
      <c r="I205" s="37">
        <v>120</v>
      </c>
      <c r="J205" s="37">
        <v>2.2999999999999998</v>
      </c>
      <c r="K205" s="111">
        <f t="shared" si="7"/>
        <v>138</v>
      </c>
      <c r="L205" s="89">
        <v>1.4492753623188406</v>
      </c>
      <c r="M205" s="113">
        <f t="shared" si="8"/>
        <v>1.4492753623188406</v>
      </c>
    </row>
    <row r="206" spans="1:13" x14ac:dyDescent="0.3">
      <c r="A206" s="39"/>
      <c r="B206" s="34" t="s">
        <v>0</v>
      </c>
      <c r="C206" s="34" t="s">
        <v>38</v>
      </c>
      <c r="D206" s="36" t="s">
        <v>2</v>
      </c>
      <c r="E206" s="36"/>
      <c r="F206" s="37" t="s">
        <v>153</v>
      </c>
      <c r="G206" s="37" t="s">
        <v>6</v>
      </c>
      <c r="H206" s="37" t="s">
        <v>151</v>
      </c>
      <c r="I206" s="37">
        <v>301</v>
      </c>
      <c r="J206" s="37">
        <v>5.9</v>
      </c>
      <c r="K206" s="111">
        <f t="shared" si="7"/>
        <v>354</v>
      </c>
      <c r="L206" s="89">
        <v>1.4171374764595104</v>
      </c>
      <c r="M206" s="113">
        <f t="shared" si="8"/>
        <v>1.4171374764595104</v>
      </c>
    </row>
    <row r="207" spans="1:13" x14ac:dyDescent="0.3">
      <c r="A207" s="39"/>
      <c r="B207" s="34" t="s">
        <v>0</v>
      </c>
      <c r="C207" s="34" t="s">
        <v>38</v>
      </c>
      <c r="D207" s="36" t="s">
        <v>2</v>
      </c>
      <c r="E207" s="36"/>
      <c r="F207" s="37" t="s">
        <v>154</v>
      </c>
      <c r="G207" s="37" t="s">
        <v>6</v>
      </c>
      <c r="H207" s="37" t="s">
        <v>20</v>
      </c>
      <c r="I207" s="37">
        <v>120</v>
      </c>
      <c r="J207" s="37">
        <v>3.5</v>
      </c>
      <c r="K207" s="111">
        <f t="shared" si="7"/>
        <v>210</v>
      </c>
      <c r="L207" s="89">
        <v>0.95238095238095233</v>
      </c>
      <c r="M207" s="113">
        <f t="shared" si="8"/>
        <v>0.95238095238095233</v>
      </c>
    </row>
    <row r="208" spans="1:13" x14ac:dyDescent="0.3">
      <c r="A208" s="39"/>
      <c r="B208" s="34" t="s">
        <v>0</v>
      </c>
      <c r="C208" s="34" t="s">
        <v>38</v>
      </c>
      <c r="D208" s="36" t="s">
        <v>2</v>
      </c>
      <c r="E208" s="36"/>
      <c r="F208" s="37" t="s">
        <v>155</v>
      </c>
      <c r="G208" s="37" t="s">
        <v>6</v>
      </c>
      <c r="H208" s="37" t="s">
        <v>151</v>
      </c>
      <c r="I208" s="37">
        <v>301</v>
      </c>
      <c r="J208" s="37">
        <v>3.8</v>
      </c>
      <c r="K208" s="111">
        <f t="shared" si="7"/>
        <v>228</v>
      </c>
      <c r="L208" s="89">
        <v>2.2002923976608186</v>
      </c>
      <c r="M208" s="113">
        <f t="shared" si="8"/>
        <v>2.2002923976608186</v>
      </c>
    </row>
    <row r="209" spans="1:13" x14ac:dyDescent="0.3">
      <c r="A209" s="39"/>
      <c r="B209" s="34" t="s">
        <v>0</v>
      </c>
      <c r="C209" s="34" t="s">
        <v>38</v>
      </c>
      <c r="D209" s="36" t="s">
        <v>2</v>
      </c>
      <c r="E209" s="36"/>
      <c r="F209" s="37" t="s">
        <v>156</v>
      </c>
      <c r="G209" s="37" t="s">
        <v>6</v>
      </c>
      <c r="H209" s="37" t="s">
        <v>20</v>
      </c>
      <c r="I209" s="37">
        <v>120</v>
      </c>
      <c r="J209" s="37">
        <v>2.2999999999999998</v>
      </c>
      <c r="K209" s="111">
        <f t="shared" si="7"/>
        <v>138</v>
      </c>
      <c r="L209" s="89">
        <v>1.4492753623188406</v>
      </c>
      <c r="M209" s="113">
        <f t="shared" si="8"/>
        <v>1.4492753623188406</v>
      </c>
    </row>
    <row r="210" spans="1:13" x14ac:dyDescent="0.3">
      <c r="A210" s="39"/>
      <c r="B210" s="34" t="s">
        <v>0</v>
      </c>
      <c r="C210" s="34" t="s">
        <v>38</v>
      </c>
      <c r="D210" s="36" t="s">
        <v>2</v>
      </c>
      <c r="E210" s="36"/>
      <c r="F210" s="37" t="s">
        <v>157</v>
      </c>
      <c r="G210" s="37" t="s">
        <v>6</v>
      </c>
      <c r="H210" s="37" t="s">
        <v>151</v>
      </c>
      <c r="I210" s="37">
        <v>301</v>
      </c>
      <c r="J210" s="37">
        <v>3.8</v>
      </c>
      <c r="K210" s="111">
        <f t="shared" si="7"/>
        <v>228</v>
      </c>
      <c r="L210" s="89">
        <v>2.2002923976608186</v>
      </c>
      <c r="M210" s="113">
        <f t="shared" si="8"/>
        <v>2.2002923976608186</v>
      </c>
    </row>
    <row r="211" spans="1:13" x14ac:dyDescent="0.3">
      <c r="A211" s="39"/>
      <c r="B211" s="34" t="s">
        <v>0</v>
      </c>
      <c r="C211" s="34" t="s">
        <v>38</v>
      </c>
      <c r="D211" s="36" t="s">
        <v>2</v>
      </c>
      <c r="E211" s="36"/>
      <c r="F211" s="37" t="s">
        <v>158</v>
      </c>
      <c r="G211" s="37" t="s">
        <v>6</v>
      </c>
      <c r="H211" s="37" t="s">
        <v>20</v>
      </c>
      <c r="I211" s="37">
        <v>120</v>
      </c>
      <c r="J211" s="37">
        <v>2.2999999999999998</v>
      </c>
      <c r="K211" s="111">
        <f t="shared" si="7"/>
        <v>138</v>
      </c>
      <c r="L211" s="89">
        <v>1.4492753623188406</v>
      </c>
      <c r="M211" s="113">
        <f t="shared" si="8"/>
        <v>1.4492753623188406</v>
      </c>
    </row>
    <row r="212" spans="1:13" x14ac:dyDescent="0.3">
      <c r="A212" s="39"/>
      <c r="B212" s="34" t="s">
        <v>0</v>
      </c>
      <c r="C212" s="34" t="s">
        <v>38</v>
      </c>
      <c r="D212" s="36" t="s">
        <v>2</v>
      </c>
      <c r="E212" s="36"/>
      <c r="F212" s="37" t="s">
        <v>159</v>
      </c>
      <c r="G212" s="37" t="s">
        <v>6</v>
      </c>
      <c r="H212" s="37" t="s">
        <v>151</v>
      </c>
      <c r="I212" s="37">
        <v>301</v>
      </c>
      <c r="J212" s="37">
        <v>5.9</v>
      </c>
      <c r="K212" s="111">
        <f t="shared" si="7"/>
        <v>354</v>
      </c>
      <c r="L212" s="89">
        <v>1.4171374764595104</v>
      </c>
      <c r="M212" s="113">
        <f t="shared" si="8"/>
        <v>1.4171374764595104</v>
      </c>
    </row>
    <row r="213" spans="1:13" x14ac:dyDescent="0.3">
      <c r="A213" s="39"/>
      <c r="B213" s="34" t="s">
        <v>0</v>
      </c>
      <c r="C213" s="34" t="s">
        <v>38</v>
      </c>
      <c r="D213" s="36" t="s">
        <v>2</v>
      </c>
      <c r="E213" s="36"/>
      <c r="F213" s="37" t="s">
        <v>160</v>
      </c>
      <c r="G213" s="37" t="s">
        <v>6</v>
      </c>
      <c r="H213" s="37" t="s">
        <v>20</v>
      </c>
      <c r="I213" s="37">
        <v>120</v>
      </c>
      <c r="J213" s="37">
        <v>3.5</v>
      </c>
      <c r="K213" s="111">
        <f t="shared" si="7"/>
        <v>210</v>
      </c>
      <c r="L213" s="89">
        <v>0.95238095238095233</v>
      </c>
      <c r="M213" s="113">
        <f t="shared" si="8"/>
        <v>0.95238095238095233</v>
      </c>
    </row>
    <row r="214" spans="1:13" x14ac:dyDescent="0.3">
      <c r="A214" s="39"/>
      <c r="B214" s="34" t="s">
        <v>0</v>
      </c>
      <c r="C214" s="34" t="s">
        <v>38</v>
      </c>
      <c r="D214" s="36" t="s">
        <v>2</v>
      </c>
      <c r="E214" s="36"/>
      <c r="F214" s="37" t="s">
        <v>161</v>
      </c>
      <c r="G214" s="37" t="s">
        <v>6</v>
      </c>
      <c r="H214" s="37" t="s">
        <v>151</v>
      </c>
      <c r="I214" s="37">
        <v>301</v>
      </c>
      <c r="J214" s="37">
        <v>5.9</v>
      </c>
      <c r="K214" s="111">
        <f t="shared" si="7"/>
        <v>354</v>
      </c>
      <c r="L214" s="89">
        <v>1.4171374764595104</v>
      </c>
      <c r="M214" s="113">
        <f t="shared" si="8"/>
        <v>1.4171374764595104</v>
      </c>
    </row>
    <row r="215" spans="1:13" x14ac:dyDescent="0.3">
      <c r="A215" s="39"/>
      <c r="B215" s="34" t="s">
        <v>0</v>
      </c>
      <c r="C215" s="34" t="s">
        <v>38</v>
      </c>
      <c r="D215" s="36" t="s">
        <v>2</v>
      </c>
      <c r="E215" s="36"/>
      <c r="F215" s="37" t="s">
        <v>162</v>
      </c>
      <c r="G215" s="37" t="s">
        <v>6</v>
      </c>
      <c r="H215" s="37" t="s">
        <v>20</v>
      </c>
      <c r="I215" s="37">
        <v>120</v>
      </c>
      <c r="J215" s="37">
        <v>3.5</v>
      </c>
      <c r="K215" s="111">
        <f t="shared" si="7"/>
        <v>210</v>
      </c>
      <c r="L215" s="89">
        <v>0.95238095238095233</v>
      </c>
      <c r="M215" s="113">
        <f t="shared" si="8"/>
        <v>0.95238095238095233</v>
      </c>
    </row>
    <row r="216" spans="1:13" x14ac:dyDescent="0.3">
      <c r="A216" s="39"/>
      <c r="B216" s="34" t="s">
        <v>0</v>
      </c>
      <c r="C216" s="34" t="s">
        <v>38</v>
      </c>
      <c r="D216" s="36" t="s">
        <v>2</v>
      </c>
      <c r="E216" s="36"/>
      <c r="F216" s="37" t="s">
        <v>163</v>
      </c>
      <c r="G216" s="37" t="s">
        <v>6</v>
      </c>
      <c r="H216" s="37" t="s">
        <v>164</v>
      </c>
      <c r="I216" s="37">
        <v>290</v>
      </c>
      <c r="J216" s="37">
        <v>5.8</v>
      </c>
      <c r="K216" s="111">
        <f t="shared" si="7"/>
        <v>348</v>
      </c>
      <c r="L216" s="89">
        <v>1.3888888888888891</v>
      </c>
      <c r="M216" s="113">
        <f t="shared" si="8"/>
        <v>1.3888888888888891</v>
      </c>
    </row>
    <row r="217" spans="1:13" x14ac:dyDescent="0.3">
      <c r="A217" s="39"/>
      <c r="B217" s="34" t="s">
        <v>0</v>
      </c>
      <c r="C217" s="34" t="s">
        <v>38</v>
      </c>
      <c r="D217" s="36" t="s">
        <v>2</v>
      </c>
      <c r="E217" s="36"/>
      <c r="F217" s="37" t="s">
        <v>165</v>
      </c>
      <c r="G217" s="37" t="s">
        <v>6</v>
      </c>
      <c r="H217" s="37" t="s">
        <v>164</v>
      </c>
      <c r="I217" s="37">
        <v>290</v>
      </c>
      <c r="J217" s="37">
        <v>5.8</v>
      </c>
      <c r="K217" s="111">
        <f t="shared" si="7"/>
        <v>348</v>
      </c>
      <c r="L217" s="89">
        <v>1.3888888888888891</v>
      </c>
      <c r="M217" s="113">
        <f t="shared" si="8"/>
        <v>1.3888888888888891</v>
      </c>
    </row>
    <row r="218" spans="1:13" x14ac:dyDescent="0.3">
      <c r="A218" s="39"/>
      <c r="B218" s="34" t="s">
        <v>0</v>
      </c>
      <c r="C218" s="34" t="s">
        <v>38</v>
      </c>
      <c r="D218" s="36" t="s">
        <v>2</v>
      </c>
      <c r="E218" s="36"/>
      <c r="F218" s="37" t="s">
        <v>166</v>
      </c>
      <c r="G218" s="37" t="s">
        <v>6</v>
      </c>
      <c r="H218" s="37" t="s">
        <v>20</v>
      </c>
      <c r="I218" s="37">
        <v>120</v>
      </c>
      <c r="J218" s="37">
        <v>3.5</v>
      </c>
      <c r="K218" s="111">
        <f t="shared" si="7"/>
        <v>210</v>
      </c>
      <c r="L218" s="89">
        <v>0.95238095238095233</v>
      </c>
      <c r="M218" s="113">
        <f t="shared" si="8"/>
        <v>0.95238095238095233</v>
      </c>
    </row>
    <row r="219" spans="1:13" x14ac:dyDescent="0.3">
      <c r="A219" s="39"/>
      <c r="B219" s="34" t="s">
        <v>0</v>
      </c>
      <c r="C219" s="34" t="s">
        <v>38</v>
      </c>
      <c r="D219" s="36" t="s">
        <v>2</v>
      </c>
      <c r="E219" s="36"/>
      <c r="F219" s="37" t="s">
        <v>167</v>
      </c>
      <c r="G219" s="37" t="s">
        <v>6</v>
      </c>
      <c r="H219" s="37" t="s">
        <v>20</v>
      </c>
      <c r="I219" s="37">
        <v>120</v>
      </c>
      <c r="J219" s="37">
        <v>3.5</v>
      </c>
      <c r="K219" s="111">
        <f t="shared" si="7"/>
        <v>210</v>
      </c>
      <c r="L219" s="89">
        <v>0.95238095238095233</v>
      </c>
      <c r="M219" s="113">
        <f t="shared" si="8"/>
        <v>0.95238095238095233</v>
      </c>
    </row>
    <row r="220" spans="1:13" x14ac:dyDescent="0.3">
      <c r="A220" s="39"/>
      <c r="B220" s="34" t="s">
        <v>0</v>
      </c>
      <c r="C220" s="34" t="s">
        <v>38</v>
      </c>
      <c r="D220" s="36" t="s">
        <v>2</v>
      </c>
      <c r="E220" s="36"/>
      <c r="F220" s="37" t="s">
        <v>168</v>
      </c>
      <c r="G220" s="37" t="s">
        <v>6</v>
      </c>
      <c r="H220" s="37" t="s">
        <v>164</v>
      </c>
      <c r="I220" s="37">
        <v>290</v>
      </c>
      <c r="J220" s="37">
        <v>5.8</v>
      </c>
      <c r="K220" s="111">
        <f t="shared" si="7"/>
        <v>348</v>
      </c>
      <c r="L220" s="89">
        <v>1.3888888888888891</v>
      </c>
      <c r="M220" s="113">
        <f t="shared" si="8"/>
        <v>1.3888888888888891</v>
      </c>
    </row>
    <row r="221" spans="1:13" x14ac:dyDescent="0.3">
      <c r="A221" s="39"/>
      <c r="B221" s="34" t="s">
        <v>0</v>
      </c>
      <c r="C221" s="34" t="s">
        <v>38</v>
      </c>
      <c r="D221" s="36" t="s">
        <v>2</v>
      </c>
      <c r="E221" s="36"/>
      <c r="F221" s="37" t="s">
        <v>169</v>
      </c>
      <c r="G221" s="37" t="s">
        <v>6</v>
      </c>
      <c r="H221" s="37" t="s">
        <v>20</v>
      </c>
      <c r="I221" s="37">
        <v>120</v>
      </c>
      <c r="J221" s="37">
        <v>3.5</v>
      </c>
      <c r="K221" s="111">
        <f t="shared" si="7"/>
        <v>210</v>
      </c>
      <c r="L221" s="89">
        <v>0.95238095238095233</v>
      </c>
      <c r="M221" s="113">
        <f t="shared" si="8"/>
        <v>0.95238095238095233</v>
      </c>
    </row>
    <row r="222" spans="1:13" x14ac:dyDescent="0.3">
      <c r="A222" s="39"/>
      <c r="B222" s="34" t="s">
        <v>0</v>
      </c>
      <c r="C222" s="66" t="s">
        <v>38</v>
      </c>
      <c r="D222" s="68" t="s">
        <v>2</v>
      </c>
      <c r="E222" s="68"/>
      <c r="F222" s="69" t="s">
        <v>170</v>
      </c>
      <c r="G222" s="69" t="s">
        <v>6</v>
      </c>
      <c r="H222" s="69" t="s">
        <v>164</v>
      </c>
      <c r="I222" s="69">
        <v>290</v>
      </c>
      <c r="J222" s="69">
        <v>5.8</v>
      </c>
      <c r="K222" s="111">
        <f t="shared" si="7"/>
        <v>348</v>
      </c>
      <c r="L222" s="112">
        <v>1.3888888888888891</v>
      </c>
      <c r="M222" s="113">
        <f t="shared" si="8"/>
        <v>1.3888888888888891</v>
      </c>
    </row>
    <row r="223" spans="1:13" x14ac:dyDescent="0.3">
      <c r="A223" s="39"/>
      <c r="B223" s="34" t="s">
        <v>0</v>
      </c>
      <c r="C223" s="34" t="s">
        <v>38</v>
      </c>
      <c r="D223" s="36" t="s">
        <v>2</v>
      </c>
      <c r="E223" s="36"/>
      <c r="F223" s="37" t="s">
        <v>171</v>
      </c>
      <c r="G223" s="37" t="s">
        <v>6</v>
      </c>
      <c r="H223" s="37" t="s">
        <v>164</v>
      </c>
      <c r="I223" s="37">
        <v>290</v>
      </c>
      <c r="J223" s="37">
        <v>5.8</v>
      </c>
      <c r="K223" s="111">
        <f t="shared" si="7"/>
        <v>348</v>
      </c>
      <c r="L223" s="89">
        <v>1.3888888888888891</v>
      </c>
      <c r="M223" s="113">
        <f t="shared" si="8"/>
        <v>1.3888888888888891</v>
      </c>
    </row>
    <row r="224" spans="1:13" x14ac:dyDescent="0.3">
      <c r="A224" s="39"/>
      <c r="B224" s="34" t="s">
        <v>0</v>
      </c>
      <c r="C224" s="34" t="s">
        <v>38</v>
      </c>
      <c r="D224" s="36" t="s">
        <v>2</v>
      </c>
      <c r="E224" s="36"/>
      <c r="F224" s="37" t="s">
        <v>172</v>
      </c>
      <c r="G224" s="37" t="s">
        <v>6</v>
      </c>
      <c r="H224" s="37" t="s">
        <v>20</v>
      </c>
      <c r="I224" s="37">
        <v>120</v>
      </c>
      <c r="J224" s="37">
        <v>3.5</v>
      </c>
      <c r="K224" s="111">
        <f t="shared" si="7"/>
        <v>210</v>
      </c>
      <c r="L224" s="89">
        <v>0.95238095238095233</v>
      </c>
      <c r="M224" s="113">
        <f t="shared" si="8"/>
        <v>0.95238095238095233</v>
      </c>
    </row>
    <row r="225" spans="1:13" x14ac:dyDescent="0.3">
      <c r="A225" s="39"/>
      <c r="B225" s="34" t="s">
        <v>0</v>
      </c>
      <c r="C225" s="34" t="s">
        <v>38</v>
      </c>
      <c r="D225" s="36" t="s">
        <v>2</v>
      </c>
      <c r="E225" s="36"/>
      <c r="F225" s="37" t="s">
        <v>173</v>
      </c>
      <c r="G225" s="37" t="s">
        <v>6</v>
      </c>
      <c r="H225" s="37" t="s">
        <v>20</v>
      </c>
      <c r="I225" s="37">
        <v>120</v>
      </c>
      <c r="J225" s="37">
        <v>3.5</v>
      </c>
      <c r="K225" s="111">
        <f t="shared" si="7"/>
        <v>210</v>
      </c>
      <c r="L225" s="89">
        <v>0.95238095238095233</v>
      </c>
      <c r="M225" s="113">
        <f t="shared" si="8"/>
        <v>0.95238095238095233</v>
      </c>
    </row>
    <row r="226" spans="1:13" x14ac:dyDescent="0.3">
      <c r="A226" s="39"/>
      <c r="B226" s="34" t="s">
        <v>0</v>
      </c>
      <c r="C226" s="34" t="s">
        <v>38</v>
      </c>
      <c r="D226" s="36" t="s">
        <v>2</v>
      </c>
      <c r="E226" s="36"/>
      <c r="F226" s="37" t="s">
        <v>174</v>
      </c>
      <c r="G226" s="37" t="s">
        <v>6</v>
      </c>
      <c r="H226" s="37" t="s">
        <v>164</v>
      </c>
      <c r="I226" s="37">
        <v>290</v>
      </c>
      <c r="J226" s="37">
        <v>5.8</v>
      </c>
      <c r="K226" s="111">
        <f t="shared" si="7"/>
        <v>348</v>
      </c>
      <c r="L226" s="89">
        <v>1.3888888888888891</v>
      </c>
      <c r="M226" s="113">
        <f t="shared" si="8"/>
        <v>1.3888888888888891</v>
      </c>
    </row>
    <row r="227" spans="1:13" x14ac:dyDescent="0.3">
      <c r="A227" s="39"/>
      <c r="B227" s="34" t="s">
        <v>0</v>
      </c>
      <c r="C227" s="34" t="s">
        <v>38</v>
      </c>
      <c r="D227" s="36" t="s">
        <v>2</v>
      </c>
      <c r="E227" s="36"/>
      <c r="F227" s="37" t="s">
        <v>175</v>
      </c>
      <c r="G227" s="37" t="s">
        <v>6</v>
      </c>
      <c r="H227" s="37" t="s">
        <v>20</v>
      </c>
      <c r="I227" s="37">
        <v>120</v>
      </c>
      <c r="J227" s="37">
        <v>3.5</v>
      </c>
      <c r="K227" s="111">
        <f t="shared" si="7"/>
        <v>210</v>
      </c>
      <c r="L227" s="89">
        <v>0.95238095238095233</v>
      </c>
      <c r="M227" s="113">
        <f t="shared" si="8"/>
        <v>0.95238095238095233</v>
      </c>
    </row>
    <row r="228" spans="1:13" x14ac:dyDescent="0.3">
      <c r="A228" s="39"/>
      <c r="B228" s="34" t="s">
        <v>0</v>
      </c>
      <c r="C228" s="34" t="s">
        <v>38</v>
      </c>
      <c r="D228" s="36" t="s">
        <v>87</v>
      </c>
      <c r="E228" s="36"/>
      <c r="F228" s="37" t="s">
        <v>193</v>
      </c>
      <c r="G228" s="37" t="s">
        <v>6</v>
      </c>
      <c r="H228" s="37" t="s">
        <v>164</v>
      </c>
      <c r="I228" s="37">
        <v>250</v>
      </c>
      <c r="J228" s="37">
        <v>3.8</v>
      </c>
      <c r="K228" s="111">
        <f t="shared" si="7"/>
        <v>228</v>
      </c>
      <c r="L228" s="89">
        <v>1.827485380116959</v>
      </c>
      <c r="M228" s="113">
        <f t="shared" si="8"/>
        <v>1.8274853801169593</v>
      </c>
    </row>
    <row r="229" spans="1:13" x14ac:dyDescent="0.3">
      <c r="A229" s="39"/>
      <c r="B229" s="34" t="s">
        <v>0</v>
      </c>
      <c r="C229" s="34" t="s">
        <v>38</v>
      </c>
      <c r="D229" s="36" t="s">
        <v>87</v>
      </c>
      <c r="E229" s="36"/>
      <c r="F229" s="37" t="s">
        <v>194</v>
      </c>
      <c r="G229" s="37" t="s">
        <v>6</v>
      </c>
      <c r="H229" s="37" t="s">
        <v>20</v>
      </c>
      <c r="I229" s="37">
        <v>120</v>
      </c>
      <c r="J229" s="37">
        <v>2.2999999999999998</v>
      </c>
      <c r="K229" s="111">
        <f t="shared" si="7"/>
        <v>138</v>
      </c>
      <c r="L229" s="89">
        <v>1.4492753623188406</v>
      </c>
      <c r="M229" s="113">
        <f t="shared" si="8"/>
        <v>1.4492753623188406</v>
      </c>
    </row>
    <row r="230" spans="1:13" x14ac:dyDescent="0.3">
      <c r="A230" s="39"/>
      <c r="B230" s="34" t="s">
        <v>0</v>
      </c>
      <c r="C230" s="34" t="s">
        <v>38</v>
      </c>
      <c r="D230" s="36" t="s">
        <v>87</v>
      </c>
      <c r="E230" s="36"/>
      <c r="F230" s="37" t="s">
        <v>195</v>
      </c>
      <c r="G230" s="37" t="s">
        <v>6</v>
      </c>
      <c r="H230" s="37" t="s">
        <v>164</v>
      </c>
      <c r="I230" s="37">
        <v>250</v>
      </c>
      <c r="J230" s="37">
        <v>3.8</v>
      </c>
      <c r="K230" s="111">
        <f t="shared" si="7"/>
        <v>228</v>
      </c>
      <c r="L230" s="89">
        <v>1.827485380116959</v>
      </c>
      <c r="M230" s="113">
        <f t="shared" si="8"/>
        <v>1.8274853801169593</v>
      </c>
    </row>
    <row r="231" spans="1:13" x14ac:dyDescent="0.3">
      <c r="A231" s="39"/>
      <c r="B231" s="34" t="s">
        <v>0</v>
      </c>
      <c r="C231" s="34" t="s">
        <v>38</v>
      </c>
      <c r="D231" s="36" t="s">
        <v>87</v>
      </c>
      <c r="E231" s="36"/>
      <c r="F231" s="37" t="s">
        <v>196</v>
      </c>
      <c r="G231" s="37" t="s">
        <v>6</v>
      </c>
      <c r="H231" s="37" t="s">
        <v>20</v>
      </c>
      <c r="I231" s="37">
        <v>120</v>
      </c>
      <c r="J231" s="37">
        <v>2.2999999999999998</v>
      </c>
      <c r="K231" s="111">
        <f t="shared" si="7"/>
        <v>138</v>
      </c>
      <c r="L231" s="89">
        <v>1.4492753623188406</v>
      </c>
      <c r="M231" s="113">
        <f t="shared" si="8"/>
        <v>1.4492753623188406</v>
      </c>
    </row>
    <row r="232" spans="1:13" x14ac:dyDescent="0.3">
      <c r="A232" s="39"/>
      <c r="B232" s="34" t="s">
        <v>0</v>
      </c>
      <c r="C232" s="34" t="s">
        <v>38</v>
      </c>
      <c r="D232" s="36" t="s">
        <v>87</v>
      </c>
      <c r="E232" s="36"/>
      <c r="F232" s="37" t="s">
        <v>197</v>
      </c>
      <c r="G232" s="37" t="s">
        <v>6</v>
      </c>
      <c r="H232" s="37" t="s">
        <v>164</v>
      </c>
      <c r="I232" s="37">
        <v>250</v>
      </c>
      <c r="J232" s="37">
        <v>4.3</v>
      </c>
      <c r="K232" s="111">
        <f t="shared" si="7"/>
        <v>258</v>
      </c>
      <c r="L232" s="89">
        <v>1.6149870801033592</v>
      </c>
      <c r="M232" s="113">
        <f t="shared" si="8"/>
        <v>1.6149870801033592</v>
      </c>
    </row>
    <row r="233" spans="1:13" x14ac:dyDescent="0.3">
      <c r="A233" s="39"/>
      <c r="B233" s="34" t="s">
        <v>0</v>
      </c>
      <c r="C233" s="34" t="s">
        <v>38</v>
      </c>
      <c r="D233" s="36" t="s">
        <v>87</v>
      </c>
      <c r="E233" s="36"/>
      <c r="F233" s="37" t="s">
        <v>198</v>
      </c>
      <c r="G233" s="37" t="s">
        <v>6</v>
      </c>
      <c r="H233" s="37" t="s">
        <v>164</v>
      </c>
      <c r="I233" s="37">
        <v>250</v>
      </c>
      <c r="J233" s="37">
        <v>4.3</v>
      </c>
      <c r="K233" s="111">
        <f t="shared" si="7"/>
        <v>258</v>
      </c>
      <c r="L233" s="89">
        <v>1.6149870801033592</v>
      </c>
      <c r="M233" s="113">
        <f t="shared" si="8"/>
        <v>1.6149870801033592</v>
      </c>
    </row>
    <row r="234" spans="1:13" x14ac:dyDescent="0.3">
      <c r="A234" s="39"/>
      <c r="B234" s="34" t="s">
        <v>0</v>
      </c>
      <c r="C234" s="34" t="s">
        <v>38</v>
      </c>
      <c r="D234" s="36" t="s">
        <v>87</v>
      </c>
      <c r="E234" s="36"/>
      <c r="F234" s="37" t="s">
        <v>199</v>
      </c>
      <c r="G234" s="37" t="s">
        <v>6</v>
      </c>
      <c r="H234" s="37" t="s">
        <v>164</v>
      </c>
      <c r="I234" s="37">
        <v>250</v>
      </c>
      <c r="J234" s="37">
        <v>3.8</v>
      </c>
      <c r="K234" s="111">
        <f t="shared" si="7"/>
        <v>228</v>
      </c>
      <c r="L234" s="89">
        <v>1.827485380116959</v>
      </c>
      <c r="M234" s="113">
        <f t="shared" si="8"/>
        <v>1.8274853801169593</v>
      </c>
    </row>
    <row r="235" spans="1:13" x14ac:dyDescent="0.3">
      <c r="A235" s="39"/>
      <c r="B235" s="34" t="s">
        <v>0</v>
      </c>
      <c r="C235" s="34" t="s">
        <v>38</v>
      </c>
      <c r="D235" s="36" t="s">
        <v>87</v>
      </c>
      <c r="E235" s="36"/>
      <c r="F235" s="37" t="s">
        <v>200</v>
      </c>
      <c r="G235" s="37" t="s">
        <v>6</v>
      </c>
      <c r="H235" s="37" t="s">
        <v>20</v>
      </c>
      <c r="I235" s="37">
        <v>120</v>
      </c>
      <c r="J235" s="37">
        <v>2.2999999999999998</v>
      </c>
      <c r="K235" s="111">
        <f t="shared" si="7"/>
        <v>138</v>
      </c>
      <c r="L235" s="89">
        <v>1.4492753623188406</v>
      </c>
      <c r="M235" s="113">
        <f t="shared" si="8"/>
        <v>1.4492753623188406</v>
      </c>
    </row>
    <row r="236" spans="1:13" x14ac:dyDescent="0.3">
      <c r="A236" s="39"/>
      <c r="B236" s="34" t="s">
        <v>0</v>
      </c>
      <c r="C236" s="34" t="s">
        <v>38</v>
      </c>
      <c r="D236" s="36" t="s">
        <v>87</v>
      </c>
      <c r="E236" s="36"/>
      <c r="F236" s="37" t="s">
        <v>201</v>
      </c>
      <c r="G236" s="37" t="s">
        <v>6</v>
      </c>
      <c r="H236" s="37" t="s">
        <v>164</v>
      </c>
      <c r="I236" s="37">
        <v>250</v>
      </c>
      <c r="J236" s="37">
        <v>3.8</v>
      </c>
      <c r="K236" s="111">
        <f t="shared" si="7"/>
        <v>228</v>
      </c>
      <c r="L236" s="89">
        <v>1.827485380116959</v>
      </c>
      <c r="M236" s="113">
        <f t="shared" si="8"/>
        <v>1.8274853801169593</v>
      </c>
    </row>
    <row r="237" spans="1:13" x14ac:dyDescent="0.3">
      <c r="A237" s="39"/>
      <c r="B237" s="34" t="s">
        <v>0</v>
      </c>
      <c r="C237" s="34" t="s">
        <v>38</v>
      </c>
      <c r="D237" s="36" t="s">
        <v>87</v>
      </c>
      <c r="E237" s="36"/>
      <c r="F237" s="37" t="s">
        <v>202</v>
      </c>
      <c r="G237" s="37" t="s">
        <v>6</v>
      </c>
      <c r="H237" s="37" t="s">
        <v>20</v>
      </c>
      <c r="I237" s="37">
        <v>120</v>
      </c>
      <c r="J237" s="37">
        <v>2.2999999999999998</v>
      </c>
      <c r="K237" s="111">
        <f t="shared" si="7"/>
        <v>138</v>
      </c>
      <c r="L237" s="89">
        <v>1.4492753623188406</v>
      </c>
      <c r="M237" s="113">
        <f t="shared" si="8"/>
        <v>1.4492753623188406</v>
      </c>
    </row>
    <row r="238" spans="1:13" x14ac:dyDescent="0.3">
      <c r="A238" s="39"/>
      <c r="B238" s="34" t="s">
        <v>0</v>
      </c>
      <c r="C238" s="34" t="s">
        <v>38</v>
      </c>
      <c r="D238" s="36" t="s">
        <v>87</v>
      </c>
      <c r="E238" s="36"/>
      <c r="F238" s="37" t="s">
        <v>203</v>
      </c>
      <c r="G238" s="37" t="s">
        <v>6</v>
      </c>
      <c r="H238" s="37" t="s">
        <v>164</v>
      </c>
      <c r="I238" s="37">
        <v>250</v>
      </c>
      <c r="J238" s="37">
        <v>5.9</v>
      </c>
      <c r="K238" s="111">
        <f t="shared" si="7"/>
        <v>354</v>
      </c>
      <c r="L238" s="89">
        <v>1.1770244821092279</v>
      </c>
      <c r="M238" s="113">
        <f t="shared" si="8"/>
        <v>1.1770244821092279</v>
      </c>
    </row>
    <row r="239" spans="1:13" x14ac:dyDescent="0.3">
      <c r="A239" s="39"/>
      <c r="B239" s="34" t="s">
        <v>0</v>
      </c>
      <c r="C239" s="34" t="s">
        <v>38</v>
      </c>
      <c r="D239" s="36" t="s">
        <v>87</v>
      </c>
      <c r="E239" s="36"/>
      <c r="F239" s="37" t="s">
        <v>204</v>
      </c>
      <c r="G239" s="37" t="s">
        <v>6</v>
      </c>
      <c r="H239" s="37" t="s">
        <v>20</v>
      </c>
      <c r="I239" s="37">
        <v>120</v>
      </c>
      <c r="J239" s="37">
        <v>3.5</v>
      </c>
      <c r="K239" s="111">
        <f t="shared" si="7"/>
        <v>210</v>
      </c>
      <c r="L239" s="89">
        <v>0.95238095238095233</v>
      </c>
      <c r="M239" s="113">
        <f t="shared" si="8"/>
        <v>0.95238095238095233</v>
      </c>
    </row>
    <row r="240" spans="1:13" x14ac:dyDescent="0.3">
      <c r="A240" s="39"/>
      <c r="B240" s="34" t="s">
        <v>0</v>
      </c>
      <c r="C240" s="34" t="s">
        <v>38</v>
      </c>
      <c r="D240" s="36" t="s">
        <v>87</v>
      </c>
      <c r="E240" s="36"/>
      <c r="F240" s="37" t="s">
        <v>205</v>
      </c>
      <c r="G240" s="37" t="s">
        <v>6</v>
      </c>
      <c r="H240" s="37" t="s">
        <v>164</v>
      </c>
      <c r="I240" s="37">
        <v>250</v>
      </c>
      <c r="J240" s="37">
        <v>5.9</v>
      </c>
      <c r="K240" s="111">
        <f t="shared" si="7"/>
        <v>354</v>
      </c>
      <c r="L240" s="89">
        <v>1.1770244821092279</v>
      </c>
      <c r="M240" s="113">
        <f t="shared" si="8"/>
        <v>1.1770244821092279</v>
      </c>
    </row>
    <row r="241" spans="1:13" x14ac:dyDescent="0.3">
      <c r="A241" s="39"/>
      <c r="B241" s="34" t="s">
        <v>0</v>
      </c>
      <c r="C241" s="34" t="s">
        <v>38</v>
      </c>
      <c r="D241" s="36" t="s">
        <v>87</v>
      </c>
      <c r="E241" s="36"/>
      <c r="F241" s="37" t="s">
        <v>206</v>
      </c>
      <c r="G241" s="37" t="s">
        <v>6</v>
      </c>
      <c r="H241" s="37" t="s">
        <v>20</v>
      </c>
      <c r="I241" s="37">
        <v>120</v>
      </c>
      <c r="J241" s="37">
        <v>3.5</v>
      </c>
      <c r="K241" s="111">
        <f t="shared" si="7"/>
        <v>210</v>
      </c>
      <c r="L241" s="89">
        <v>0.95238095238095233</v>
      </c>
      <c r="M241" s="113">
        <f t="shared" si="8"/>
        <v>0.95238095238095233</v>
      </c>
    </row>
    <row r="242" spans="1:13" x14ac:dyDescent="0.3">
      <c r="A242" s="39"/>
      <c r="B242" s="34" t="s">
        <v>0</v>
      </c>
      <c r="C242" s="34" t="s">
        <v>38</v>
      </c>
      <c r="D242" s="36" t="s">
        <v>87</v>
      </c>
      <c r="E242" s="36"/>
      <c r="F242" s="37" t="s">
        <v>207</v>
      </c>
      <c r="G242" s="37" t="s">
        <v>6</v>
      </c>
      <c r="H242" s="37" t="s">
        <v>164</v>
      </c>
      <c r="I242" s="37">
        <v>250</v>
      </c>
      <c r="J242" s="37">
        <v>5.7</v>
      </c>
      <c r="K242" s="111">
        <f t="shared" si="7"/>
        <v>342</v>
      </c>
      <c r="L242" s="89">
        <v>1.2183235867446394</v>
      </c>
      <c r="M242" s="113">
        <f t="shared" si="8"/>
        <v>1.2183235867446394</v>
      </c>
    </row>
    <row r="243" spans="1:13" x14ac:dyDescent="0.3">
      <c r="A243" s="39"/>
      <c r="B243" s="34" t="s">
        <v>0</v>
      </c>
      <c r="C243" s="34" t="s">
        <v>38</v>
      </c>
      <c r="D243" s="36" t="s">
        <v>87</v>
      </c>
      <c r="E243" s="36"/>
      <c r="F243" s="37" t="s">
        <v>208</v>
      </c>
      <c r="G243" s="37" t="s">
        <v>6</v>
      </c>
      <c r="H243" s="37" t="s">
        <v>20</v>
      </c>
      <c r="I243" s="37">
        <v>120</v>
      </c>
      <c r="J243" s="37">
        <v>3.5</v>
      </c>
      <c r="K243" s="111">
        <f t="shared" si="7"/>
        <v>210</v>
      </c>
      <c r="L243" s="89">
        <v>0.95238095238095233</v>
      </c>
      <c r="M243" s="113">
        <f t="shared" si="8"/>
        <v>0.95238095238095233</v>
      </c>
    </row>
    <row r="244" spans="1:13" x14ac:dyDescent="0.3">
      <c r="A244" s="39"/>
      <c r="B244" s="34" t="s">
        <v>0</v>
      </c>
      <c r="C244" s="34" t="s">
        <v>38</v>
      </c>
      <c r="D244" s="36" t="s">
        <v>87</v>
      </c>
      <c r="E244" s="36"/>
      <c r="F244" s="37" t="s">
        <v>209</v>
      </c>
      <c r="G244" s="37" t="s">
        <v>6</v>
      </c>
      <c r="H244" s="37" t="s">
        <v>164</v>
      </c>
      <c r="I244" s="37">
        <v>250</v>
      </c>
      <c r="J244" s="37">
        <v>5.7</v>
      </c>
      <c r="K244" s="111">
        <f t="shared" si="7"/>
        <v>342</v>
      </c>
      <c r="L244" s="89">
        <v>1.2183235867446394</v>
      </c>
      <c r="M244" s="113">
        <f t="shared" si="8"/>
        <v>1.2183235867446394</v>
      </c>
    </row>
    <row r="245" spans="1:13" x14ac:dyDescent="0.3">
      <c r="A245" s="39"/>
      <c r="B245" s="110" t="s">
        <v>0</v>
      </c>
      <c r="C245" s="66" t="s">
        <v>38</v>
      </c>
      <c r="D245" s="68" t="s">
        <v>87</v>
      </c>
      <c r="E245" s="68"/>
      <c r="F245" s="69" t="s">
        <v>210</v>
      </c>
      <c r="G245" s="69" t="s">
        <v>6</v>
      </c>
      <c r="H245" s="69" t="s">
        <v>20</v>
      </c>
      <c r="I245" s="69">
        <v>120</v>
      </c>
      <c r="J245" s="69">
        <v>3.5</v>
      </c>
      <c r="K245" s="111">
        <f t="shared" si="7"/>
        <v>210</v>
      </c>
      <c r="L245" s="112">
        <v>0.95238095238095233</v>
      </c>
      <c r="M245" s="113">
        <f t="shared" si="8"/>
        <v>0.95238095238095233</v>
      </c>
    </row>
    <row r="246" spans="1:13" x14ac:dyDescent="0.3">
      <c r="A246" s="39"/>
      <c r="B246" s="34" t="s">
        <v>0</v>
      </c>
      <c r="C246" s="34" t="s">
        <v>38</v>
      </c>
      <c r="D246" s="36" t="s">
        <v>87</v>
      </c>
      <c r="E246" s="36"/>
      <c r="F246" s="37" t="s">
        <v>211</v>
      </c>
      <c r="G246" s="37" t="s">
        <v>6</v>
      </c>
      <c r="H246" s="37" t="s">
        <v>164</v>
      </c>
      <c r="I246" s="37">
        <v>250</v>
      </c>
      <c r="J246" s="37">
        <v>5.7</v>
      </c>
      <c r="K246" s="111">
        <f t="shared" si="7"/>
        <v>342</v>
      </c>
      <c r="L246" s="89">
        <v>1.2183235867446394</v>
      </c>
      <c r="M246" s="113">
        <f t="shared" si="8"/>
        <v>1.2183235867446394</v>
      </c>
    </row>
    <row r="247" spans="1:13" x14ac:dyDescent="0.3">
      <c r="A247" s="39"/>
      <c r="B247" s="34" t="s">
        <v>0</v>
      </c>
      <c r="C247" s="34" t="s">
        <v>38</v>
      </c>
      <c r="D247" s="36" t="s">
        <v>87</v>
      </c>
      <c r="E247" s="36"/>
      <c r="F247" s="37" t="s">
        <v>212</v>
      </c>
      <c r="G247" s="37" t="s">
        <v>6</v>
      </c>
      <c r="H247" s="37" t="s">
        <v>20</v>
      </c>
      <c r="I247" s="37">
        <v>120</v>
      </c>
      <c r="J247" s="37">
        <v>3.5</v>
      </c>
      <c r="K247" s="111">
        <f t="shared" si="7"/>
        <v>210</v>
      </c>
      <c r="L247" s="89">
        <v>0.95238095238095233</v>
      </c>
      <c r="M247" s="113">
        <f t="shared" si="8"/>
        <v>0.95238095238095233</v>
      </c>
    </row>
    <row r="248" spans="1:13" x14ac:dyDescent="0.3">
      <c r="A248" s="39"/>
      <c r="B248" s="34" t="s">
        <v>0</v>
      </c>
      <c r="C248" s="34" t="s">
        <v>38</v>
      </c>
      <c r="D248" s="36" t="s">
        <v>87</v>
      </c>
      <c r="E248" s="36"/>
      <c r="F248" s="37" t="s">
        <v>213</v>
      </c>
      <c r="G248" s="37" t="s">
        <v>6</v>
      </c>
      <c r="H248" s="37" t="s">
        <v>164</v>
      </c>
      <c r="I248" s="37">
        <v>250</v>
      </c>
      <c r="J248" s="37">
        <v>5.7</v>
      </c>
      <c r="K248" s="111">
        <f t="shared" si="7"/>
        <v>342</v>
      </c>
      <c r="L248" s="89">
        <v>1.2183235867446394</v>
      </c>
      <c r="M248" s="113">
        <f t="shared" si="8"/>
        <v>1.2183235867446394</v>
      </c>
    </row>
    <row r="249" spans="1:13" x14ac:dyDescent="0.3">
      <c r="A249" s="39"/>
      <c r="B249" s="34" t="s">
        <v>0</v>
      </c>
      <c r="C249" s="34" t="s">
        <v>38</v>
      </c>
      <c r="D249" s="36" t="s">
        <v>87</v>
      </c>
      <c r="E249" s="36"/>
      <c r="F249" s="37" t="s">
        <v>214</v>
      </c>
      <c r="G249" s="37" t="s">
        <v>6</v>
      </c>
      <c r="H249" s="37" t="s">
        <v>20</v>
      </c>
      <c r="I249" s="37">
        <v>120</v>
      </c>
      <c r="J249" s="37">
        <v>3.5</v>
      </c>
      <c r="K249" s="111">
        <f t="shared" si="7"/>
        <v>210</v>
      </c>
      <c r="L249" s="89">
        <v>0.95238095238095233</v>
      </c>
      <c r="M249" s="113">
        <f t="shared" si="8"/>
        <v>0.95238095238095233</v>
      </c>
    </row>
    <row r="250" spans="1:13" x14ac:dyDescent="0.3">
      <c r="A250" s="39"/>
      <c r="B250" s="34" t="s">
        <v>0</v>
      </c>
      <c r="C250" s="34" t="s">
        <v>38</v>
      </c>
      <c r="D250" s="36" t="s">
        <v>87</v>
      </c>
      <c r="E250" s="36"/>
      <c r="F250" s="37" t="s">
        <v>215</v>
      </c>
      <c r="G250" s="37" t="s">
        <v>6</v>
      </c>
      <c r="H250" s="37" t="s">
        <v>164</v>
      </c>
      <c r="I250" s="37">
        <v>250</v>
      </c>
      <c r="J250" s="37">
        <v>5.7</v>
      </c>
      <c r="K250" s="111">
        <f t="shared" si="7"/>
        <v>342</v>
      </c>
      <c r="L250" s="89">
        <v>1.2183235867446394</v>
      </c>
      <c r="M250" s="113">
        <f t="shared" si="8"/>
        <v>1.2183235867446394</v>
      </c>
    </row>
    <row r="251" spans="1:13" x14ac:dyDescent="0.3">
      <c r="A251" s="39"/>
      <c r="B251" s="34" t="s">
        <v>0</v>
      </c>
      <c r="C251" s="34" t="s">
        <v>38</v>
      </c>
      <c r="D251" s="36" t="s">
        <v>87</v>
      </c>
      <c r="E251" s="36"/>
      <c r="F251" s="37" t="s">
        <v>216</v>
      </c>
      <c r="G251" s="37" t="s">
        <v>6</v>
      </c>
      <c r="H251" s="37" t="s">
        <v>20</v>
      </c>
      <c r="I251" s="37">
        <v>120</v>
      </c>
      <c r="J251" s="37">
        <v>3.5</v>
      </c>
      <c r="K251" s="111">
        <f t="shared" si="7"/>
        <v>210</v>
      </c>
      <c r="L251" s="89">
        <v>0.95238095238095233</v>
      </c>
      <c r="M251" s="113">
        <f t="shared" si="8"/>
        <v>0.95238095238095233</v>
      </c>
    </row>
    <row r="252" spans="1:13" x14ac:dyDescent="0.3">
      <c r="A252" s="39"/>
      <c r="B252" s="34" t="s">
        <v>0</v>
      </c>
      <c r="C252" s="34" t="s">
        <v>38</v>
      </c>
      <c r="D252" s="36" t="s">
        <v>87</v>
      </c>
      <c r="E252" s="36"/>
      <c r="F252" s="37" t="s">
        <v>217</v>
      </c>
      <c r="G252" s="37" t="s">
        <v>6</v>
      </c>
      <c r="H252" s="37" t="s">
        <v>164</v>
      </c>
      <c r="I252" s="37">
        <v>250</v>
      </c>
      <c r="J252" s="37">
        <v>5.7</v>
      </c>
      <c r="K252" s="111">
        <f t="shared" ref="K252:K253" si="9">J252*60</f>
        <v>342</v>
      </c>
      <c r="L252" s="89">
        <v>1.2183235867446394</v>
      </c>
      <c r="M252" s="113">
        <f t="shared" ref="M252:M253" si="10">I252/K252*(20/12)</f>
        <v>1.2183235867446394</v>
      </c>
    </row>
    <row r="253" spans="1:13" x14ac:dyDescent="0.3">
      <c r="A253" s="39"/>
      <c r="B253" s="34" t="s">
        <v>0</v>
      </c>
      <c r="C253" s="34" t="s">
        <v>38</v>
      </c>
      <c r="D253" s="36" t="s">
        <v>87</v>
      </c>
      <c r="E253" s="36"/>
      <c r="F253" s="37" t="s">
        <v>218</v>
      </c>
      <c r="G253" s="37" t="s">
        <v>6</v>
      </c>
      <c r="H253" s="37" t="s">
        <v>20</v>
      </c>
      <c r="I253" s="37">
        <v>120</v>
      </c>
      <c r="J253" s="37">
        <v>3.5</v>
      </c>
      <c r="K253" s="111">
        <f t="shared" si="9"/>
        <v>210</v>
      </c>
      <c r="L253" s="89">
        <v>0.95238095238095233</v>
      </c>
      <c r="M253" s="113">
        <f t="shared" si="10"/>
        <v>0.95238095238095233</v>
      </c>
    </row>
  </sheetData>
  <mergeCells count="1">
    <mergeCell ref="A1:M1"/>
  </mergeCell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1"/>
  <sheetViews>
    <sheetView workbookViewId="0">
      <pane ySplit="2" topLeftCell="A18" activePane="bottomLeft" state="frozen"/>
      <selection activeCell="E1" sqref="E1"/>
      <selection pane="bottomLeft" activeCell="D24" sqref="D24"/>
    </sheetView>
  </sheetViews>
  <sheetFormatPr defaultRowHeight="15" x14ac:dyDescent="0.3"/>
  <cols>
    <col min="1" max="1" width="10.28515625" style="60" customWidth="1"/>
    <col min="2" max="2" width="9.140625" style="60"/>
    <col min="3" max="3" width="31.85546875" style="60" bestFit="1" customWidth="1"/>
    <col min="4" max="4" width="9.140625" style="60"/>
    <col min="5" max="5" width="17.5703125" style="60" bestFit="1" customWidth="1"/>
    <col min="6" max="6" width="9.140625" style="60"/>
    <col min="7" max="7" width="8.5703125" style="60" bestFit="1" customWidth="1"/>
    <col min="8" max="8" width="9.140625" style="60"/>
    <col min="9" max="9" width="9.42578125" style="60" customWidth="1"/>
    <col min="10" max="10" width="10.42578125" style="60" customWidth="1"/>
    <col min="11" max="15" width="9.140625" style="60"/>
    <col min="16" max="16" width="8.7109375" style="60" customWidth="1"/>
    <col min="17" max="17" width="9.140625" style="60"/>
    <col min="18" max="18" width="10.5703125" style="60" customWidth="1"/>
    <col min="19" max="19" width="9.140625" style="60"/>
    <col min="20" max="21" width="10.140625" style="60" customWidth="1"/>
    <col min="22" max="22" width="9.42578125" style="65" customWidth="1"/>
    <col min="23" max="16384" width="9.140625" style="60"/>
  </cols>
  <sheetData>
    <row r="1" spans="1:22" ht="17.25" x14ac:dyDescent="0.35">
      <c r="A1" s="195" t="s">
        <v>881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</row>
    <row r="2" spans="1:22" ht="45" x14ac:dyDescent="0.3">
      <c r="A2" s="124" t="s">
        <v>884</v>
      </c>
      <c r="B2" s="124" t="s">
        <v>77</v>
      </c>
      <c r="C2" s="124" t="s">
        <v>78</v>
      </c>
      <c r="D2" s="124" t="s">
        <v>79</v>
      </c>
      <c r="E2" s="17" t="s">
        <v>80</v>
      </c>
      <c r="F2" s="17" t="s">
        <v>831</v>
      </c>
      <c r="G2" s="17" t="s">
        <v>219</v>
      </c>
      <c r="H2" s="17" t="s">
        <v>528</v>
      </c>
      <c r="I2" s="17" t="s">
        <v>529</v>
      </c>
      <c r="J2" s="17" t="s">
        <v>871</v>
      </c>
      <c r="K2" s="17" t="s">
        <v>81</v>
      </c>
      <c r="L2" s="17" t="s">
        <v>82</v>
      </c>
      <c r="M2" s="17" t="s">
        <v>530</v>
      </c>
      <c r="N2" s="17" t="s">
        <v>531</v>
      </c>
      <c r="O2" s="17" t="s">
        <v>532</v>
      </c>
      <c r="P2" s="17" t="s">
        <v>533</v>
      </c>
      <c r="Q2" s="17" t="s">
        <v>84</v>
      </c>
      <c r="R2" s="125" t="s">
        <v>585</v>
      </c>
      <c r="S2" s="126" t="s">
        <v>584</v>
      </c>
      <c r="T2" s="126" t="s">
        <v>586</v>
      </c>
      <c r="U2" s="126"/>
      <c r="V2" s="127" t="s">
        <v>872</v>
      </c>
    </row>
    <row r="3" spans="1:22" x14ac:dyDescent="0.3">
      <c r="A3" s="64" t="str">
        <f xml:space="preserve"> IF(S3&lt;'ESTAR Specifications'!$B$8, "Yes", "No")</f>
        <v>No</v>
      </c>
      <c r="B3" s="34" t="s">
        <v>0</v>
      </c>
      <c r="C3" s="66" t="s">
        <v>534</v>
      </c>
      <c r="D3" s="68" t="s">
        <v>2</v>
      </c>
      <c r="E3" s="69" t="s">
        <v>681</v>
      </c>
      <c r="F3" s="37" t="s">
        <v>682</v>
      </c>
      <c r="G3" s="37">
        <v>1</v>
      </c>
      <c r="H3" s="37">
        <v>0</v>
      </c>
      <c r="I3" s="37">
        <v>0</v>
      </c>
      <c r="J3" s="128">
        <f>(PI()*(74/12)^2)/4</f>
        <v>29.866946824752965</v>
      </c>
      <c r="K3" s="37">
        <v>17</v>
      </c>
      <c r="L3" s="37">
        <v>289</v>
      </c>
      <c r="M3" s="37">
        <v>120</v>
      </c>
      <c r="N3" s="37">
        <v>60</v>
      </c>
      <c r="O3" s="37">
        <v>0</v>
      </c>
      <c r="P3" s="68">
        <v>5</v>
      </c>
      <c r="Q3" s="70">
        <v>2.8416666666666668</v>
      </c>
      <c r="R3" s="129">
        <f t="shared" ref="R3:R8" si="0">(L3*(M3+N3+O3+P3)/3600)/G3</f>
        <v>14.85138888888889</v>
      </c>
      <c r="S3" s="130">
        <v>0.57999999999999996</v>
      </c>
      <c r="T3" s="131">
        <f t="shared" ref="T3:T8" si="1">R3/J3</f>
        <v>0.49725166003846222</v>
      </c>
      <c r="U3" s="131">
        <f>Q3/S3</f>
        <v>4.8994252873563227</v>
      </c>
      <c r="V3" s="132">
        <f xml:space="preserve"> AVERAGE(J3:J40)</f>
        <v>7.6920267439262471</v>
      </c>
    </row>
    <row r="4" spans="1:22" x14ac:dyDescent="0.3">
      <c r="A4" s="64" t="str">
        <f xml:space="preserve"> IF(S4&lt;'ESTAR Specifications'!$B$8, "Yes", "No")</f>
        <v>No</v>
      </c>
      <c r="B4" s="34" t="s">
        <v>0</v>
      </c>
      <c r="C4" s="66" t="s">
        <v>534</v>
      </c>
      <c r="D4" s="68" t="s">
        <v>2</v>
      </c>
      <c r="E4" s="69" t="s">
        <v>539</v>
      </c>
      <c r="F4" s="37" t="s">
        <v>570</v>
      </c>
      <c r="G4" s="37">
        <v>1</v>
      </c>
      <c r="H4" s="37">
        <v>35</v>
      </c>
      <c r="I4" s="37">
        <v>25</v>
      </c>
      <c r="J4" s="128">
        <f>(H4*I4/144)*G4</f>
        <v>6.0763888888888893</v>
      </c>
      <c r="K4" s="37">
        <v>9</v>
      </c>
      <c r="L4" s="37">
        <v>99</v>
      </c>
      <c r="M4" s="37">
        <v>120</v>
      </c>
      <c r="N4" s="37">
        <v>30</v>
      </c>
      <c r="O4" s="37">
        <v>0</v>
      </c>
      <c r="P4" s="68">
        <v>5</v>
      </c>
      <c r="Q4" s="70">
        <v>4.2625000000000002</v>
      </c>
      <c r="R4" s="129">
        <f t="shared" si="0"/>
        <v>4.2625000000000002</v>
      </c>
      <c r="S4" s="133">
        <v>0.7</v>
      </c>
      <c r="T4" s="131">
        <f t="shared" si="1"/>
        <v>0.70148571428571427</v>
      </c>
      <c r="U4" s="131">
        <f t="shared" ref="U4:U40" si="2">Q4/S4</f>
        <v>6.0892857142857153</v>
      </c>
      <c r="V4" s="132"/>
    </row>
    <row r="5" spans="1:22" x14ac:dyDescent="0.3">
      <c r="A5" s="64" t="str">
        <f xml:space="preserve"> IF(S5&lt;'ESTAR Specifications'!$B$8, "Yes", "No")</f>
        <v>Yes</v>
      </c>
      <c r="B5" s="34" t="s">
        <v>0</v>
      </c>
      <c r="C5" s="66" t="s">
        <v>534</v>
      </c>
      <c r="D5" s="68" t="s">
        <v>2</v>
      </c>
      <c r="E5" s="69" t="s">
        <v>540</v>
      </c>
      <c r="F5" s="37" t="s">
        <v>571</v>
      </c>
      <c r="G5" s="37">
        <v>1</v>
      </c>
      <c r="H5" s="37">
        <v>36</v>
      </c>
      <c r="I5" s="37">
        <v>30</v>
      </c>
      <c r="J5" s="128">
        <f t="shared" ref="J5:J40" si="3">(H5*I5/144)*G5</f>
        <v>7.5</v>
      </c>
      <c r="K5" s="37">
        <v>9.5</v>
      </c>
      <c r="L5" s="37">
        <v>81</v>
      </c>
      <c r="M5" s="37">
        <v>142</v>
      </c>
      <c r="N5" s="37">
        <v>30</v>
      </c>
      <c r="O5" s="37">
        <v>0</v>
      </c>
      <c r="P5" s="68">
        <v>5</v>
      </c>
      <c r="Q5" s="70">
        <v>3.9824999999999999</v>
      </c>
      <c r="R5" s="129">
        <f t="shared" si="0"/>
        <v>3.9824999999999999</v>
      </c>
      <c r="S5" s="130">
        <v>0.53</v>
      </c>
      <c r="T5" s="131">
        <f t="shared" si="1"/>
        <v>0.53100000000000003</v>
      </c>
      <c r="U5" s="131">
        <f t="shared" si="2"/>
        <v>7.5141509433962259</v>
      </c>
      <c r="V5" s="132"/>
    </row>
    <row r="6" spans="1:22" x14ac:dyDescent="0.3">
      <c r="A6" s="64" t="str">
        <f xml:space="preserve"> IF(S6&lt;'ESTAR Specifications'!$B$8, "Yes", "No")</f>
        <v>No</v>
      </c>
      <c r="B6" s="34" t="s">
        <v>0</v>
      </c>
      <c r="C6" s="66" t="s">
        <v>534</v>
      </c>
      <c r="D6" s="68" t="s">
        <v>2</v>
      </c>
      <c r="E6" s="69" t="s">
        <v>537</v>
      </c>
      <c r="F6" s="37" t="s">
        <v>569</v>
      </c>
      <c r="G6" s="37">
        <v>1</v>
      </c>
      <c r="H6" s="37">
        <v>27</v>
      </c>
      <c r="I6" s="37">
        <v>26</v>
      </c>
      <c r="J6" s="128">
        <f t="shared" si="3"/>
        <v>4.875</v>
      </c>
      <c r="K6" s="37">
        <v>6.6</v>
      </c>
      <c r="L6" s="37">
        <v>66</v>
      </c>
      <c r="M6" s="37">
        <v>120</v>
      </c>
      <c r="N6" s="37">
        <v>30</v>
      </c>
      <c r="O6" s="37">
        <v>0</v>
      </c>
      <c r="P6" s="68">
        <v>5</v>
      </c>
      <c r="Q6" s="70">
        <v>2.8416666666666668</v>
      </c>
      <c r="R6" s="129">
        <f t="shared" si="0"/>
        <v>2.8416666666666668</v>
      </c>
      <c r="S6" s="130">
        <v>0.57999999999999996</v>
      </c>
      <c r="T6" s="131">
        <f t="shared" si="1"/>
        <v>0.58290598290598294</v>
      </c>
      <c r="U6" s="131">
        <f t="shared" si="2"/>
        <v>4.8994252873563227</v>
      </c>
      <c r="V6" s="132"/>
    </row>
    <row r="7" spans="1:22" x14ac:dyDescent="0.3">
      <c r="A7" s="64" t="str">
        <f xml:space="preserve"> IF(S7&lt;'ESTAR Specifications'!$B$8, "Yes", "No")</f>
        <v>Yes</v>
      </c>
      <c r="B7" s="34" t="s">
        <v>0</v>
      </c>
      <c r="C7" s="66" t="s">
        <v>534</v>
      </c>
      <c r="D7" s="68" t="s">
        <v>2</v>
      </c>
      <c r="E7" s="69" t="s">
        <v>541</v>
      </c>
      <c r="F7" s="37" t="s">
        <v>572</v>
      </c>
      <c r="G7" s="37">
        <v>1</v>
      </c>
      <c r="H7" s="37">
        <v>34</v>
      </c>
      <c r="I7" s="37">
        <v>72</v>
      </c>
      <c r="J7" s="128">
        <f t="shared" si="3"/>
        <v>17</v>
      </c>
      <c r="K7" s="37">
        <v>10.199999999999999</v>
      </c>
      <c r="L7" s="37">
        <v>122.4</v>
      </c>
      <c r="M7" s="37">
        <v>180</v>
      </c>
      <c r="N7" s="37">
        <v>60</v>
      </c>
      <c r="O7" s="37">
        <v>30</v>
      </c>
      <c r="P7" s="68">
        <v>5</v>
      </c>
      <c r="Q7" s="70">
        <v>9.35</v>
      </c>
      <c r="R7" s="129">
        <f t="shared" si="0"/>
        <v>9.35</v>
      </c>
      <c r="S7" s="130">
        <v>0.55000000000000004</v>
      </c>
      <c r="T7" s="131">
        <f t="shared" si="1"/>
        <v>0.54999999999999993</v>
      </c>
      <c r="U7" s="131">
        <f t="shared" si="2"/>
        <v>16.999999999999996</v>
      </c>
      <c r="V7" s="132"/>
    </row>
    <row r="8" spans="1:22" s="62" customFormat="1" x14ac:dyDescent="0.3">
      <c r="A8" s="64" t="str">
        <f xml:space="preserve"> IF(S8&lt;'ESTAR Specifications'!$B$8, "Yes", "No")</f>
        <v>Yes</v>
      </c>
      <c r="B8" s="26" t="s">
        <v>0</v>
      </c>
      <c r="C8" s="18" t="s">
        <v>534</v>
      </c>
      <c r="D8" s="20" t="s">
        <v>2</v>
      </c>
      <c r="E8" s="21" t="s">
        <v>683</v>
      </c>
      <c r="F8" s="27" t="s">
        <v>684</v>
      </c>
      <c r="G8" s="27">
        <v>1</v>
      </c>
      <c r="H8" s="27">
        <v>61</v>
      </c>
      <c r="I8" s="27">
        <v>36</v>
      </c>
      <c r="J8" s="128">
        <f t="shared" si="3"/>
        <v>15.25</v>
      </c>
      <c r="K8" s="27">
        <v>9.4</v>
      </c>
      <c r="L8" s="27">
        <v>109</v>
      </c>
      <c r="M8" s="27">
        <v>180</v>
      </c>
      <c r="N8" s="27">
        <v>60</v>
      </c>
      <c r="O8" s="27">
        <v>30</v>
      </c>
      <c r="P8" s="20">
        <v>5</v>
      </c>
      <c r="Q8" s="134">
        <f>R8</f>
        <v>8.3263888888888893</v>
      </c>
      <c r="R8" s="135">
        <f t="shared" si="0"/>
        <v>8.3263888888888893</v>
      </c>
      <c r="S8" s="134">
        <f>T8</f>
        <v>0.54599271402550098</v>
      </c>
      <c r="T8" s="22">
        <f t="shared" si="1"/>
        <v>0.54599271402550098</v>
      </c>
      <c r="U8" s="131">
        <f t="shared" si="2"/>
        <v>15.249999999999998</v>
      </c>
      <c r="V8" s="136"/>
    </row>
    <row r="9" spans="1:22" s="62" customFormat="1" x14ac:dyDescent="0.3">
      <c r="A9" s="64" t="str">
        <f xml:space="preserve"> IF(S9&lt;'ESTAR Specifications'!$B$8, "Yes", "No")</f>
        <v>Yes</v>
      </c>
      <c r="B9" s="115" t="s">
        <v>0</v>
      </c>
      <c r="C9" s="18" t="s">
        <v>534</v>
      </c>
      <c r="D9" s="20" t="s">
        <v>2</v>
      </c>
      <c r="E9" s="21" t="s">
        <v>538</v>
      </c>
      <c r="F9" s="27" t="s">
        <v>569</v>
      </c>
      <c r="G9" s="27">
        <v>2</v>
      </c>
      <c r="H9" s="27">
        <v>27</v>
      </c>
      <c r="I9" s="27">
        <v>26</v>
      </c>
      <c r="J9" s="128">
        <f t="shared" si="3"/>
        <v>9.75</v>
      </c>
      <c r="K9" s="27">
        <v>6.6</v>
      </c>
      <c r="L9" s="27">
        <v>76</v>
      </c>
      <c r="M9" s="27">
        <v>120</v>
      </c>
      <c r="N9" s="27">
        <v>30</v>
      </c>
      <c r="O9" s="27">
        <v>0</v>
      </c>
      <c r="P9" s="20">
        <v>5</v>
      </c>
      <c r="Q9" s="137">
        <f>R9</f>
        <v>1.6361111111111111</v>
      </c>
      <c r="R9" s="135">
        <f t="shared" ref="R9:R40" si="4">(L9*(M9+N9+O9+P9)/3600)/G9</f>
        <v>1.6361111111111111</v>
      </c>
      <c r="S9" s="134">
        <f>T9</f>
        <v>0.16780626780626781</v>
      </c>
      <c r="T9" s="22">
        <f t="shared" ref="T9:T40" si="5">R9/J9</f>
        <v>0.16780626780626781</v>
      </c>
      <c r="U9" s="131">
        <f t="shared" si="2"/>
        <v>9.75</v>
      </c>
      <c r="V9" s="136"/>
    </row>
    <row r="10" spans="1:22" x14ac:dyDescent="0.3">
      <c r="A10" s="64" t="str">
        <f xml:space="preserve"> IF(S10&lt;'ESTAR Specifications'!$B$8, "Yes", "No")</f>
        <v>Yes</v>
      </c>
      <c r="B10" s="110" t="s">
        <v>0</v>
      </c>
      <c r="C10" s="66" t="s">
        <v>222</v>
      </c>
      <c r="D10" s="68" t="s">
        <v>2</v>
      </c>
      <c r="E10" s="68" t="s">
        <v>429</v>
      </c>
      <c r="F10" s="36" t="s">
        <v>6</v>
      </c>
      <c r="G10" s="36">
        <v>1</v>
      </c>
      <c r="H10" s="36">
        <v>20</v>
      </c>
      <c r="I10" s="36">
        <v>20</v>
      </c>
      <c r="J10" s="128">
        <f t="shared" si="3"/>
        <v>2.7777777777777777</v>
      </c>
      <c r="K10" s="36">
        <v>6.2</v>
      </c>
      <c r="L10" s="36">
        <v>25.5</v>
      </c>
      <c r="M10" s="36">
        <v>156</v>
      </c>
      <c r="N10" s="36">
        <v>13</v>
      </c>
      <c r="O10" s="36">
        <v>11</v>
      </c>
      <c r="P10" s="68">
        <v>5</v>
      </c>
      <c r="Q10" s="38">
        <v>1.3104166666666666</v>
      </c>
      <c r="R10" s="129">
        <f t="shared" si="4"/>
        <v>1.3104166666666666</v>
      </c>
      <c r="S10" s="130">
        <v>0.47</v>
      </c>
      <c r="T10" s="131">
        <f t="shared" si="5"/>
        <v>0.47175</v>
      </c>
      <c r="U10" s="131">
        <f t="shared" si="2"/>
        <v>2.7881205673758864</v>
      </c>
      <c r="V10" s="132"/>
    </row>
    <row r="11" spans="1:22" x14ac:dyDescent="0.3">
      <c r="A11" s="64" t="str">
        <f xml:space="preserve"> IF(S11&lt;'ESTAR Specifications'!$B$8, "Yes", "No")</f>
        <v>Yes</v>
      </c>
      <c r="B11" s="110" t="s">
        <v>0</v>
      </c>
      <c r="C11" s="66" t="s">
        <v>222</v>
      </c>
      <c r="D11" s="68" t="s">
        <v>2</v>
      </c>
      <c r="E11" s="68" t="s">
        <v>431</v>
      </c>
      <c r="F11" s="36" t="s">
        <v>6</v>
      </c>
      <c r="G11" s="36">
        <v>1</v>
      </c>
      <c r="H11" s="36">
        <v>20</v>
      </c>
      <c r="I11" s="36">
        <v>20</v>
      </c>
      <c r="J11" s="128">
        <f t="shared" si="3"/>
        <v>2.7777777777777777</v>
      </c>
      <c r="K11" s="36">
        <v>6.2</v>
      </c>
      <c r="L11" s="36">
        <v>25.5</v>
      </c>
      <c r="M11" s="36">
        <v>156</v>
      </c>
      <c r="N11" s="36">
        <v>13</v>
      </c>
      <c r="O11" s="36">
        <v>11</v>
      </c>
      <c r="P11" s="68">
        <v>5</v>
      </c>
      <c r="Q11" s="38">
        <v>1.3104166666666666</v>
      </c>
      <c r="R11" s="129">
        <f t="shared" si="4"/>
        <v>1.3104166666666666</v>
      </c>
      <c r="S11" s="130">
        <v>0.47</v>
      </c>
      <c r="T11" s="131">
        <f t="shared" si="5"/>
        <v>0.47175</v>
      </c>
      <c r="U11" s="131">
        <f t="shared" si="2"/>
        <v>2.7881205673758864</v>
      </c>
      <c r="V11" s="132"/>
    </row>
    <row r="12" spans="1:22" x14ac:dyDescent="0.3">
      <c r="A12" s="64" t="str">
        <f xml:space="preserve"> IF(S12&lt;'ESTAR Specifications'!$B$8, "Yes", "No")</f>
        <v>No</v>
      </c>
      <c r="B12" s="110" t="s">
        <v>0</v>
      </c>
      <c r="C12" s="66" t="s">
        <v>222</v>
      </c>
      <c r="D12" s="68" t="s">
        <v>2</v>
      </c>
      <c r="E12" s="68" t="s">
        <v>542</v>
      </c>
      <c r="F12" s="36" t="s">
        <v>573</v>
      </c>
      <c r="G12" s="36">
        <v>1</v>
      </c>
      <c r="H12" s="36">
        <v>28</v>
      </c>
      <c r="I12" s="36">
        <v>28</v>
      </c>
      <c r="J12" s="128">
        <f t="shared" si="3"/>
        <v>5.4444444444444446</v>
      </c>
      <c r="K12" s="36">
        <v>12.3</v>
      </c>
      <c r="L12" s="36">
        <v>82</v>
      </c>
      <c r="M12" s="36">
        <v>120</v>
      </c>
      <c r="N12" s="36">
        <v>16</v>
      </c>
      <c r="O12" s="36">
        <v>0</v>
      </c>
      <c r="P12" s="68">
        <v>30</v>
      </c>
      <c r="Q12" s="38">
        <v>3.7811111111111111</v>
      </c>
      <c r="R12" s="129">
        <f t="shared" si="4"/>
        <v>3.7811111111111111</v>
      </c>
      <c r="S12" s="130">
        <v>0.69</v>
      </c>
      <c r="T12" s="131">
        <f t="shared" si="5"/>
        <v>0.69448979591836735</v>
      </c>
      <c r="U12" s="131">
        <f t="shared" si="2"/>
        <v>5.4798711755233498</v>
      </c>
      <c r="V12" s="132"/>
    </row>
    <row r="13" spans="1:22" x14ac:dyDescent="0.3">
      <c r="A13" s="64" t="str">
        <f xml:space="preserve"> IF(S13&lt;'ESTAR Specifications'!$B$8, "Yes", "No")</f>
        <v>No</v>
      </c>
      <c r="B13" s="110" t="s">
        <v>0</v>
      </c>
      <c r="C13" s="66" t="s">
        <v>262</v>
      </c>
      <c r="D13" s="68" t="s">
        <v>2</v>
      </c>
      <c r="E13" s="68" t="s">
        <v>543</v>
      </c>
      <c r="F13" s="36" t="s">
        <v>307</v>
      </c>
      <c r="G13" s="36">
        <v>2</v>
      </c>
      <c r="H13" s="36">
        <v>20</v>
      </c>
      <c r="I13" s="36">
        <v>20</v>
      </c>
      <c r="J13" s="128">
        <f t="shared" si="3"/>
        <v>5.5555555555555554</v>
      </c>
      <c r="K13" s="36">
        <v>10.3</v>
      </c>
      <c r="L13" s="36">
        <v>74.400000000000006</v>
      </c>
      <c r="M13" s="36">
        <v>132</v>
      </c>
      <c r="N13" s="36">
        <v>24</v>
      </c>
      <c r="O13" s="36">
        <v>8</v>
      </c>
      <c r="P13" s="68">
        <v>5</v>
      </c>
      <c r="Q13" s="38">
        <v>1.7463333333333333</v>
      </c>
      <c r="R13" s="129">
        <f t="shared" si="4"/>
        <v>1.7463333333333333</v>
      </c>
      <c r="S13" s="130">
        <v>0.63</v>
      </c>
      <c r="T13" s="131">
        <f t="shared" si="5"/>
        <v>0.31434000000000001</v>
      </c>
      <c r="U13" s="131">
        <f t="shared" si="2"/>
        <v>2.7719576719576717</v>
      </c>
      <c r="V13" s="132"/>
    </row>
    <row r="14" spans="1:22" x14ac:dyDescent="0.3">
      <c r="A14" s="64" t="str">
        <f xml:space="preserve"> IF(S14&lt;'ESTAR Specifications'!$B$8, "Yes", "No")</f>
        <v>No</v>
      </c>
      <c r="B14" s="110" t="s">
        <v>0</v>
      </c>
      <c r="C14" s="66" t="s">
        <v>262</v>
      </c>
      <c r="D14" s="68" t="s">
        <v>2</v>
      </c>
      <c r="E14" s="68" t="s">
        <v>543</v>
      </c>
      <c r="F14" s="36" t="s">
        <v>6</v>
      </c>
      <c r="G14" s="36">
        <v>1</v>
      </c>
      <c r="H14" s="36">
        <v>20</v>
      </c>
      <c r="I14" s="36">
        <v>20</v>
      </c>
      <c r="J14" s="128">
        <f t="shared" si="3"/>
        <v>2.7777777777777777</v>
      </c>
      <c r="K14" s="36">
        <v>8.8000000000000007</v>
      </c>
      <c r="L14" s="36">
        <v>41.8</v>
      </c>
      <c r="M14" s="36">
        <v>132</v>
      </c>
      <c r="N14" s="36">
        <v>15</v>
      </c>
      <c r="O14" s="36">
        <v>12</v>
      </c>
      <c r="P14" s="68">
        <v>5</v>
      </c>
      <c r="Q14" s="38">
        <v>1.9042222222222223</v>
      </c>
      <c r="R14" s="129">
        <f t="shared" si="4"/>
        <v>1.9042222222222223</v>
      </c>
      <c r="S14" s="130">
        <v>0.69</v>
      </c>
      <c r="T14" s="131">
        <f t="shared" si="5"/>
        <v>0.68552000000000002</v>
      </c>
      <c r="U14" s="131">
        <f t="shared" si="2"/>
        <v>2.759742351046699</v>
      </c>
      <c r="V14" s="132"/>
    </row>
    <row r="15" spans="1:22" x14ac:dyDescent="0.3">
      <c r="A15" s="64" t="str">
        <f xml:space="preserve"> IF(S15&lt;'ESTAR Specifications'!$B$8, "Yes", "No")</f>
        <v>No</v>
      </c>
      <c r="B15" s="110" t="s">
        <v>0</v>
      </c>
      <c r="C15" s="66" t="s">
        <v>262</v>
      </c>
      <c r="D15" s="68" t="s">
        <v>2</v>
      </c>
      <c r="E15" s="68" t="s">
        <v>543</v>
      </c>
      <c r="F15" s="36" t="s">
        <v>6</v>
      </c>
      <c r="G15" s="36">
        <v>1</v>
      </c>
      <c r="H15" s="36">
        <v>20</v>
      </c>
      <c r="I15" s="36">
        <v>20</v>
      </c>
      <c r="J15" s="128">
        <f t="shared" si="3"/>
        <v>2.7777777777777777</v>
      </c>
      <c r="K15" s="36">
        <v>8.4</v>
      </c>
      <c r="L15" s="36">
        <v>39.9</v>
      </c>
      <c r="M15" s="36">
        <v>132</v>
      </c>
      <c r="N15" s="36">
        <v>15</v>
      </c>
      <c r="O15" s="36">
        <v>12</v>
      </c>
      <c r="P15" s="68">
        <v>5</v>
      </c>
      <c r="Q15" s="38">
        <v>1.8176666666666665</v>
      </c>
      <c r="R15" s="129">
        <f t="shared" si="4"/>
        <v>1.8176666666666665</v>
      </c>
      <c r="S15" s="130">
        <v>0.65</v>
      </c>
      <c r="T15" s="131">
        <f t="shared" si="5"/>
        <v>0.65435999999999994</v>
      </c>
      <c r="U15" s="131">
        <f t="shared" si="2"/>
        <v>2.796410256410256</v>
      </c>
      <c r="V15" s="132"/>
    </row>
    <row r="16" spans="1:22" x14ac:dyDescent="0.3">
      <c r="A16" s="64" t="str">
        <f xml:space="preserve"> IF(S16&lt;'ESTAR Specifications'!$B$8, "Yes", "No")</f>
        <v>No</v>
      </c>
      <c r="B16" s="110" t="s">
        <v>0</v>
      </c>
      <c r="C16" s="66" t="s">
        <v>12</v>
      </c>
      <c r="D16" s="68" t="s">
        <v>2</v>
      </c>
      <c r="E16" s="68" t="s">
        <v>544</v>
      </c>
      <c r="F16" s="36" t="s">
        <v>574</v>
      </c>
      <c r="G16" s="36">
        <v>1</v>
      </c>
      <c r="H16" s="36">
        <v>24</v>
      </c>
      <c r="I16" s="36">
        <v>28</v>
      </c>
      <c r="J16" s="128">
        <f t="shared" si="3"/>
        <v>4.666666666666667</v>
      </c>
      <c r="K16" s="36">
        <v>11.2</v>
      </c>
      <c r="L16" s="36">
        <v>70</v>
      </c>
      <c r="M16" s="36">
        <v>120</v>
      </c>
      <c r="N16" s="36">
        <v>15</v>
      </c>
      <c r="O16" s="36">
        <v>0</v>
      </c>
      <c r="P16" s="68">
        <v>5</v>
      </c>
      <c r="Q16" s="38">
        <v>2.7222222222222223</v>
      </c>
      <c r="R16" s="129">
        <f t="shared" si="4"/>
        <v>2.7222222222222223</v>
      </c>
      <c r="S16" s="130">
        <v>0.57999999999999996</v>
      </c>
      <c r="T16" s="131">
        <f t="shared" si="5"/>
        <v>0.58333333333333337</v>
      </c>
      <c r="U16" s="131">
        <f t="shared" si="2"/>
        <v>4.6934865900383143</v>
      </c>
      <c r="V16" s="132"/>
    </row>
    <row r="17" spans="1:22" x14ac:dyDescent="0.3">
      <c r="A17" s="64" t="str">
        <f xml:space="preserve"> IF(S17&lt;'ESTAR Specifications'!$B$8, "Yes", "No")</f>
        <v>No</v>
      </c>
      <c r="B17" s="88" t="s">
        <v>0</v>
      </c>
      <c r="C17" s="92" t="s">
        <v>12</v>
      </c>
      <c r="D17" s="68" t="s">
        <v>2</v>
      </c>
      <c r="E17" s="68" t="s">
        <v>545</v>
      </c>
      <c r="F17" s="36" t="s">
        <v>575</v>
      </c>
      <c r="G17" s="36">
        <v>2</v>
      </c>
      <c r="H17" s="36">
        <v>24</v>
      </c>
      <c r="I17" s="36">
        <v>28</v>
      </c>
      <c r="J17" s="128">
        <f t="shared" si="3"/>
        <v>9.3333333333333339</v>
      </c>
      <c r="K17" s="36">
        <v>22.4</v>
      </c>
      <c r="L17" s="36">
        <v>140</v>
      </c>
      <c r="M17" s="36">
        <v>120</v>
      </c>
      <c r="N17" s="36">
        <v>15</v>
      </c>
      <c r="O17" s="36">
        <v>0</v>
      </c>
      <c r="P17" s="68">
        <v>5</v>
      </c>
      <c r="Q17" s="38">
        <v>2.7222222222222223</v>
      </c>
      <c r="R17" s="129">
        <f t="shared" si="4"/>
        <v>2.7222222222222223</v>
      </c>
      <c r="S17" s="130">
        <v>0.57999999999999996</v>
      </c>
      <c r="T17" s="131">
        <f t="shared" si="5"/>
        <v>0.29166666666666669</v>
      </c>
      <c r="U17" s="131">
        <f t="shared" si="2"/>
        <v>4.6934865900383143</v>
      </c>
      <c r="V17" s="132"/>
    </row>
    <row r="18" spans="1:22" x14ac:dyDescent="0.3">
      <c r="A18" s="64" t="str">
        <f xml:space="preserve"> IF(S18&lt;'ESTAR Specifications'!$B$8, "Yes", "No")</f>
        <v>No</v>
      </c>
      <c r="B18" s="110" t="s">
        <v>0</v>
      </c>
      <c r="C18" s="66" t="s">
        <v>12</v>
      </c>
      <c r="D18" s="68" t="s">
        <v>2</v>
      </c>
      <c r="E18" s="69" t="s">
        <v>546</v>
      </c>
      <c r="F18" s="37" t="s">
        <v>576</v>
      </c>
      <c r="G18" s="37">
        <v>1</v>
      </c>
      <c r="H18" s="37">
        <v>26</v>
      </c>
      <c r="I18" s="37">
        <v>29</v>
      </c>
      <c r="J18" s="128">
        <f t="shared" si="3"/>
        <v>5.2361111111111107</v>
      </c>
      <c r="K18" s="37">
        <v>7.1</v>
      </c>
      <c r="L18" s="37">
        <v>94.6</v>
      </c>
      <c r="M18" s="37">
        <v>180</v>
      </c>
      <c r="N18" s="37">
        <v>40</v>
      </c>
      <c r="O18" s="37">
        <v>20</v>
      </c>
      <c r="P18" s="68">
        <v>5</v>
      </c>
      <c r="Q18" s="38">
        <v>6.4380555555555556</v>
      </c>
      <c r="R18" s="129">
        <f t="shared" si="4"/>
        <v>6.4380555555555556</v>
      </c>
      <c r="S18" s="130">
        <v>1.23</v>
      </c>
      <c r="T18" s="131">
        <f t="shared" si="5"/>
        <v>1.2295490716180373</v>
      </c>
      <c r="U18" s="131">
        <f t="shared" si="2"/>
        <v>5.2341915085817527</v>
      </c>
      <c r="V18" s="132"/>
    </row>
    <row r="19" spans="1:22" x14ac:dyDescent="0.3">
      <c r="A19" s="64" t="str">
        <f xml:space="preserve"> IF(S19&lt;'ESTAR Specifications'!$B$8, "Yes", "No")</f>
        <v>No</v>
      </c>
      <c r="B19" s="88" t="s">
        <v>0</v>
      </c>
      <c r="C19" s="92" t="s">
        <v>12</v>
      </c>
      <c r="D19" s="68" t="s">
        <v>2</v>
      </c>
      <c r="E19" s="69" t="s">
        <v>547</v>
      </c>
      <c r="F19" s="37" t="s">
        <v>577</v>
      </c>
      <c r="G19" s="37">
        <v>1</v>
      </c>
      <c r="H19" s="37">
        <v>28</v>
      </c>
      <c r="I19" s="37">
        <v>29</v>
      </c>
      <c r="J19" s="128">
        <f t="shared" si="3"/>
        <v>5.6388888888888893</v>
      </c>
      <c r="K19" s="37">
        <v>4.5</v>
      </c>
      <c r="L19" s="37">
        <v>49.5</v>
      </c>
      <c r="M19" s="37">
        <v>180</v>
      </c>
      <c r="N19" s="37">
        <v>60</v>
      </c>
      <c r="O19" s="37">
        <v>19</v>
      </c>
      <c r="P19" s="68">
        <v>7</v>
      </c>
      <c r="Q19" s="38">
        <v>3.6575000000000002</v>
      </c>
      <c r="R19" s="129">
        <f t="shared" si="4"/>
        <v>3.6575000000000002</v>
      </c>
      <c r="S19" s="130">
        <v>0.65</v>
      </c>
      <c r="T19" s="131">
        <f t="shared" si="5"/>
        <v>0.64862068965517239</v>
      </c>
      <c r="U19" s="131">
        <f t="shared" si="2"/>
        <v>5.6269230769230774</v>
      </c>
      <c r="V19" s="132"/>
    </row>
    <row r="20" spans="1:22" x14ac:dyDescent="0.3">
      <c r="A20" s="64" t="str">
        <f xml:space="preserve"> IF(S20&lt;'ESTAR Specifications'!$B$8, "Yes", "No")</f>
        <v>No</v>
      </c>
      <c r="B20" s="88" t="s">
        <v>0</v>
      </c>
      <c r="C20" s="92" t="s">
        <v>12</v>
      </c>
      <c r="D20" s="68" t="s">
        <v>2</v>
      </c>
      <c r="E20" s="69" t="s">
        <v>548</v>
      </c>
      <c r="F20" s="37" t="s">
        <v>577</v>
      </c>
      <c r="G20" s="37">
        <v>1</v>
      </c>
      <c r="H20" s="37">
        <v>28</v>
      </c>
      <c r="I20" s="37">
        <v>29</v>
      </c>
      <c r="J20" s="128">
        <f t="shared" si="3"/>
        <v>5.6388888888888893</v>
      </c>
      <c r="K20" s="37">
        <v>4.5</v>
      </c>
      <c r="L20" s="37">
        <v>49.5</v>
      </c>
      <c r="M20" s="37">
        <v>180</v>
      </c>
      <c r="N20" s="37">
        <v>60</v>
      </c>
      <c r="O20" s="37">
        <v>19</v>
      </c>
      <c r="P20" s="68">
        <v>5</v>
      </c>
      <c r="Q20" s="38">
        <v>3.63</v>
      </c>
      <c r="R20" s="129">
        <f t="shared" si="4"/>
        <v>3.63</v>
      </c>
      <c r="S20" s="130">
        <v>0.64</v>
      </c>
      <c r="T20" s="131">
        <f t="shared" si="5"/>
        <v>0.64374384236453197</v>
      </c>
      <c r="U20" s="131">
        <f t="shared" si="2"/>
        <v>5.671875</v>
      </c>
      <c r="V20" s="132"/>
    </row>
    <row r="21" spans="1:22" x14ac:dyDescent="0.3">
      <c r="A21" s="64" t="str">
        <f xml:space="preserve"> IF(S21&lt;'ESTAR Specifications'!$B$8, "Yes", "No")</f>
        <v>No</v>
      </c>
      <c r="B21" s="88" t="s">
        <v>0</v>
      </c>
      <c r="C21" s="92" t="s">
        <v>12</v>
      </c>
      <c r="D21" s="68" t="s">
        <v>2</v>
      </c>
      <c r="E21" s="37" t="s">
        <v>549</v>
      </c>
      <c r="F21" s="37" t="s">
        <v>577</v>
      </c>
      <c r="G21" s="37">
        <v>1</v>
      </c>
      <c r="H21" s="37">
        <v>28</v>
      </c>
      <c r="I21" s="37">
        <v>29</v>
      </c>
      <c r="J21" s="128">
        <f t="shared" si="3"/>
        <v>5.6388888888888893</v>
      </c>
      <c r="K21" s="37">
        <v>4.5</v>
      </c>
      <c r="L21" s="37">
        <v>49.5</v>
      </c>
      <c r="M21" s="37">
        <v>180</v>
      </c>
      <c r="N21" s="37">
        <v>60</v>
      </c>
      <c r="O21" s="37">
        <v>19</v>
      </c>
      <c r="P21" s="68">
        <v>5</v>
      </c>
      <c r="Q21" s="38">
        <v>3.63</v>
      </c>
      <c r="R21" s="129">
        <f t="shared" si="4"/>
        <v>3.63</v>
      </c>
      <c r="S21" s="130">
        <v>0.64</v>
      </c>
      <c r="T21" s="131">
        <f t="shared" si="5"/>
        <v>0.64374384236453197</v>
      </c>
      <c r="U21" s="131">
        <f t="shared" si="2"/>
        <v>5.671875</v>
      </c>
      <c r="V21" s="132"/>
    </row>
    <row r="22" spans="1:22" x14ac:dyDescent="0.3">
      <c r="A22" s="64" t="str">
        <f xml:space="preserve"> IF(S22&lt;'ESTAR Specifications'!$B$8, "Yes", "No")</f>
        <v>No</v>
      </c>
      <c r="B22" s="88" t="s">
        <v>0</v>
      </c>
      <c r="C22" s="92" t="s">
        <v>12</v>
      </c>
      <c r="D22" s="68" t="s">
        <v>2</v>
      </c>
      <c r="E22" s="69" t="s">
        <v>550</v>
      </c>
      <c r="F22" s="37" t="s">
        <v>578</v>
      </c>
      <c r="G22" s="37">
        <v>1</v>
      </c>
      <c r="H22" s="37">
        <v>31.5</v>
      </c>
      <c r="I22" s="37">
        <v>37</v>
      </c>
      <c r="J22" s="128">
        <f t="shared" si="3"/>
        <v>8.09375</v>
      </c>
      <c r="K22" s="37">
        <v>5</v>
      </c>
      <c r="L22" s="37">
        <v>65</v>
      </c>
      <c r="M22" s="37">
        <v>180</v>
      </c>
      <c r="N22" s="37">
        <v>60</v>
      </c>
      <c r="O22" s="37">
        <v>18</v>
      </c>
      <c r="P22" s="68">
        <v>5</v>
      </c>
      <c r="Q22" s="38">
        <v>4.7486111111111109</v>
      </c>
      <c r="R22" s="129">
        <f t="shared" si="4"/>
        <v>4.7486111111111109</v>
      </c>
      <c r="S22" s="130">
        <v>0.59</v>
      </c>
      <c r="T22" s="131">
        <f t="shared" si="5"/>
        <v>0.58670098670098669</v>
      </c>
      <c r="U22" s="131">
        <f t="shared" si="2"/>
        <v>8.0484934086628996</v>
      </c>
      <c r="V22" s="132"/>
    </row>
    <row r="23" spans="1:22" x14ac:dyDescent="0.3">
      <c r="A23" s="64" t="str">
        <f xml:space="preserve"> IF(S23&lt;'ESTAR Specifications'!$B$8, "Yes", "No")</f>
        <v>No</v>
      </c>
      <c r="B23" s="88" t="s">
        <v>0</v>
      </c>
      <c r="C23" s="92" t="s">
        <v>12</v>
      </c>
      <c r="D23" s="68" t="s">
        <v>2</v>
      </c>
      <c r="E23" s="37" t="s">
        <v>551</v>
      </c>
      <c r="F23" s="37" t="s">
        <v>578</v>
      </c>
      <c r="G23" s="37">
        <v>1</v>
      </c>
      <c r="H23" s="37">
        <v>31.5</v>
      </c>
      <c r="I23" s="37">
        <v>37</v>
      </c>
      <c r="J23" s="128">
        <f t="shared" si="3"/>
        <v>8.09375</v>
      </c>
      <c r="K23" s="37">
        <v>5</v>
      </c>
      <c r="L23" s="37">
        <v>65</v>
      </c>
      <c r="M23" s="37">
        <v>180</v>
      </c>
      <c r="N23" s="37">
        <v>60</v>
      </c>
      <c r="O23" s="37">
        <v>18</v>
      </c>
      <c r="P23" s="68">
        <v>5</v>
      </c>
      <c r="Q23" s="38">
        <v>4.7486111111111109</v>
      </c>
      <c r="R23" s="129">
        <f t="shared" si="4"/>
        <v>4.7486111111111109</v>
      </c>
      <c r="S23" s="130">
        <v>0.59</v>
      </c>
      <c r="T23" s="131">
        <f t="shared" si="5"/>
        <v>0.58670098670098669</v>
      </c>
      <c r="U23" s="131">
        <f t="shared" si="2"/>
        <v>8.0484934086628996</v>
      </c>
      <c r="V23" s="132"/>
    </row>
    <row r="24" spans="1:22" x14ac:dyDescent="0.3">
      <c r="A24" s="64" t="str">
        <f xml:space="preserve"> IF(S24&lt;'ESTAR Specifications'!$B$8, "Yes", "No")</f>
        <v>No</v>
      </c>
      <c r="B24" s="110" t="s">
        <v>0</v>
      </c>
      <c r="C24" s="66" t="s">
        <v>12</v>
      </c>
      <c r="D24" s="68" t="s">
        <v>2</v>
      </c>
      <c r="E24" s="69" t="s">
        <v>552</v>
      </c>
      <c r="F24" s="37" t="s">
        <v>579</v>
      </c>
      <c r="G24" s="37">
        <v>1</v>
      </c>
      <c r="H24" s="37">
        <v>33</v>
      </c>
      <c r="I24" s="37">
        <v>73</v>
      </c>
      <c r="J24" s="128">
        <f t="shared" si="3"/>
        <v>16.729166666666668</v>
      </c>
      <c r="K24" s="37">
        <v>16.2</v>
      </c>
      <c r="L24" s="37">
        <v>162</v>
      </c>
      <c r="M24" s="37">
        <v>180</v>
      </c>
      <c r="N24" s="37">
        <v>40</v>
      </c>
      <c r="O24" s="37">
        <v>18</v>
      </c>
      <c r="P24" s="68">
        <v>5</v>
      </c>
      <c r="Q24" s="38">
        <v>10.935</v>
      </c>
      <c r="R24" s="129">
        <f t="shared" si="4"/>
        <v>10.935</v>
      </c>
      <c r="S24" s="130">
        <v>0.65</v>
      </c>
      <c r="T24" s="131">
        <f t="shared" si="5"/>
        <v>0.65364881693648813</v>
      </c>
      <c r="U24" s="131">
        <f t="shared" si="2"/>
        <v>16.823076923076922</v>
      </c>
      <c r="V24" s="132"/>
    </row>
    <row r="25" spans="1:22" x14ac:dyDescent="0.3">
      <c r="A25" s="64" t="str">
        <f xml:space="preserve"> IF(S25&lt;'ESTAR Specifications'!$B$8, "Yes", "No")</f>
        <v>No</v>
      </c>
      <c r="B25" s="88" t="s">
        <v>0</v>
      </c>
      <c r="C25" s="92" t="s">
        <v>535</v>
      </c>
      <c r="D25" s="68" t="s">
        <v>2</v>
      </c>
      <c r="E25" s="69" t="s">
        <v>553</v>
      </c>
      <c r="F25" s="37" t="s">
        <v>576</v>
      </c>
      <c r="G25" s="138">
        <v>1</v>
      </c>
      <c r="H25" s="37">
        <v>26</v>
      </c>
      <c r="I25" s="37">
        <v>29</v>
      </c>
      <c r="J25" s="128">
        <f t="shared" si="3"/>
        <v>5.2361111111111107</v>
      </c>
      <c r="K25" s="37">
        <v>7.1</v>
      </c>
      <c r="L25" s="37">
        <v>94.6</v>
      </c>
      <c r="M25" s="37">
        <v>180</v>
      </c>
      <c r="N25" s="37">
        <v>40</v>
      </c>
      <c r="O25" s="37">
        <v>20</v>
      </c>
      <c r="P25" s="68">
        <v>5</v>
      </c>
      <c r="Q25" s="38">
        <v>6.4380555555555556</v>
      </c>
      <c r="R25" s="129">
        <f t="shared" si="4"/>
        <v>6.4380555555555556</v>
      </c>
      <c r="S25" s="130">
        <v>1.23</v>
      </c>
      <c r="T25" s="131">
        <f t="shared" si="5"/>
        <v>1.2295490716180373</v>
      </c>
      <c r="U25" s="131">
        <f t="shared" si="2"/>
        <v>5.2341915085817527</v>
      </c>
      <c r="V25" s="132"/>
    </row>
    <row r="26" spans="1:22" x14ac:dyDescent="0.3">
      <c r="A26" s="64" t="str">
        <f xml:space="preserve"> IF(S26&lt;'ESTAR Specifications'!$B$8, "Yes", "No")</f>
        <v>No</v>
      </c>
      <c r="B26" s="88" t="s">
        <v>0</v>
      </c>
      <c r="C26" s="92" t="s">
        <v>535</v>
      </c>
      <c r="D26" s="68" t="s">
        <v>2</v>
      </c>
      <c r="E26" s="69" t="s">
        <v>554</v>
      </c>
      <c r="F26" s="37" t="s">
        <v>577</v>
      </c>
      <c r="G26" s="138">
        <v>1</v>
      </c>
      <c r="H26" s="37">
        <v>28</v>
      </c>
      <c r="I26" s="37">
        <v>29</v>
      </c>
      <c r="J26" s="128">
        <f t="shared" si="3"/>
        <v>5.6388888888888893</v>
      </c>
      <c r="K26" s="37">
        <v>4.5</v>
      </c>
      <c r="L26" s="37">
        <v>49.5</v>
      </c>
      <c r="M26" s="37">
        <v>180</v>
      </c>
      <c r="N26" s="37">
        <v>60</v>
      </c>
      <c r="O26" s="37">
        <v>19</v>
      </c>
      <c r="P26" s="68">
        <v>5</v>
      </c>
      <c r="Q26" s="38">
        <v>3.63</v>
      </c>
      <c r="R26" s="129">
        <f t="shared" si="4"/>
        <v>3.63</v>
      </c>
      <c r="S26" s="130">
        <v>0.64</v>
      </c>
      <c r="T26" s="131">
        <f t="shared" si="5"/>
        <v>0.64374384236453197</v>
      </c>
      <c r="U26" s="131">
        <f t="shared" si="2"/>
        <v>5.671875</v>
      </c>
      <c r="V26" s="132"/>
    </row>
    <row r="27" spans="1:22" x14ac:dyDescent="0.3">
      <c r="A27" s="64" t="str">
        <f xml:space="preserve"> IF(S27&lt;'ESTAR Specifications'!$B$8, "Yes", "No")</f>
        <v>No</v>
      </c>
      <c r="B27" s="88" t="s">
        <v>0</v>
      </c>
      <c r="C27" s="92" t="s">
        <v>535</v>
      </c>
      <c r="D27" s="68" t="s">
        <v>2</v>
      </c>
      <c r="E27" s="69" t="s">
        <v>555</v>
      </c>
      <c r="F27" s="37" t="s">
        <v>577</v>
      </c>
      <c r="G27" s="138">
        <v>1</v>
      </c>
      <c r="H27" s="37">
        <v>28</v>
      </c>
      <c r="I27" s="37">
        <v>29</v>
      </c>
      <c r="J27" s="128">
        <f t="shared" si="3"/>
        <v>5.6388888888888893</v>
      </c>
      <c r="K27" s="37">
        <v>4.5</v>
      </c>
      <c r="L27" s="37">
        <v>49.5</v>
      </c>
      <c r="M27" s="37">
        <v>180</v>
      </c>
      <c r="N27" s="37">
        <v>60</v>
      </c>
      <c r="O27" s="37">
        <v>19</v>
      </c>
      <c r="P27" s="68">
        <v>5</v>
      </c>
      <c r="Q27" s="38">
        <v>3.63</v>
      </c>
      <c r="R27" s="129">
        <f t="shared" si="4"/>
        <v>3.63</v>
      </c>
      <c r="S27" s="130">
        <v>0.64</v>
      </c>
      <c r="T27" s="131">
        <f t="shared" si="5"/>
        <v>0.64374384236453197</v>
      </c>
      <c r="U27" s="131">
        <f t="shared" si="2"/>
        <v>5.671875</v>
      </c>
      <c r="V27" s="132"/>
    </row>
    <row r="28" spans="1:22" x14ac:dyDescent="0.3">
      <c r="A28" s="64" t="str">
        <f xml:space="preserve"> IF(S28&lt;'ESTAR Specifications'!$B$8, "Yes", "No")</f>
        <v>No</v>
      </c>
      <c r="B28" s="88" t="s">
        <v>0</v>
      </c>
      <c r="C28" s="92" t="s">
        <v>535</v>
      </c>
      <c r="D28" s="68" t="s">
        <v>2</v>
      </c>
      <c r="E28" s="69" t="s">
        <v>556</v>
      </c>
      <c r="F28" s="37" t="s">
        <v>577</v>
      </c>
      <c r="G28" s="138">
        <v>1</v>
      </c>
      <c r="H28" s="37">
        <v>28</v>
      </c>
      <c r="I28" s="37">
        <v>29</v>
      </c>
      <c r="J28" s="128">
        <f t="shared" si="3"/>
        <v>5.6388888888888893</v>
      </c>
      <c r="K28" s="37">
        <v>4.5</v>
      </c>
      <c r="L28" s="37">
        <v>49.5</v>
      </c>
      <c r="M28" s="37">
        <v>180</v>
      </c>
      <c r="N28" s="37">
        <v>60</v>
      </c>
      <c r="O28" s="37">
        <v>19</v>
      </c>
      <c r="P28" s="68">
        <v>5</v>
      </c>
      <c r="Q28" s="38">
        <v>3.63</v>
      </c>
      <c r="R28" s="129">
        <f t="shared" si="4"/>
        <v>3.63</v>
      </c>
      <c r="S28" s="130">
        <v>0.64</v>
      </c>
      <c r="T28" s="131">
        <f t="shared" si="5"/>
        <v>0.64374384236453197</v>
      </c>
      <c r="U28" s="131">
        <f t="shared" si="2"/>
        <v>5.671875</v>
      </c>
      <c r="V28" s="132"/>
    </row>
    <row r="29" spans="1:22" x14ac:dyDescent="0.3">
      <c r="A29" s="64" t="str">
        <f xml:space="preserve"> IF(S29&lt;'ESTAR Specifications'!$B$8, "Yes", "No")</f>
        <v>No</v>
      </c>
      <c r="B29" s="88" t="s">
        <v>0</v>
      </c>
      <c r="C29" s="92" t="s">
        <v>535</v>
      </c>
      <c r="D29" s="68" t="s">
        <v>2</v>
      </c>
      <c r="E29" s="69" t="s">
        <v>557</v>
      </c>
      <c r="F29" s="37" t="s">
        <v>578</v>
      </c>
      <c r="G29" s="138">
        <v>1</v>
      </c>
      <c r="H29" s="37">
        <v>31.5</v>
      </c>
      <c r="I29" s="37">
        <v>37</v>
      </c>
      <c r="J29" s="128">
        <f t="shared" si="3"/>
        <v>8.09375</v>
      </c>
      <c r="K29" s="37">
        <v>5</v>
      </c>
      <c r="L29" s="37">
        <v>65</v>
      </c>
      <c r="M29" s="37">
        <v>180</v>
      </c>
      <c r="N29" s="37">
        <v>60</v>
      </c>
      <c r="O29" s="37">
        <v>18</v>
      </c>
      <c r="P29" s="68">
        <v>5</v>
      </c>
      <c r="Q29" s="38">
        <v>4.7486111111111109</v>
      </c>
      <c r="R29" s="129">
        <f t="shared" si="4"/>
        <v>4.7486111111111109</v>
      </c>
      <c r="S29" s="130">
        <v>0.59</v>
      </c>
      <c r="T29" s="131">
        <f t="shared" si="5"/>
        <v>0.58670098670098669</v>
      </c>
      <c r="U29" s="131">
        <f t="shared" si="2"/>
        <v>8.0484934086628996</v>
      </c>
      <c r="V29" s="132"/>
    </row>
    <row r="30" spans="1:22" x14ac:dyDescent="0.3">
      <c r="A30" s="64" t="str">
        <f xml:space="preserve"> IF(S30&lt;'ESTAR Specifications'!$B$8, "Yes", "No")</f>
        <v>No</v>
      </c>
      <c r="B30" s="88" t="s">
        <v>0</v>
      </c>
      <c r="C30" s="92" t="s">
        <v>535</v>
      </c>
      <c r="D30" s="68" t="s">
        <v>2</v>
      </c>
      <c r="E30" s="69" t="s">
        <v>558</v>
      </c>
      <c r="F30" s="37" t="s">
        <v>578</v>
      </c>
      <c r="G30" s="138">
        <v>1</v>
      </c>
      <c r="H30" s="37">
        <v>31.5</v>
      </c>
      <c r="I30" s="37">
        <v>37</v>
      </c>
      <c r="J30" s="128">
        <f t="shared" si="3"/>
        <v>8.09375</v>
      </c>
      <c r="K30" s="37">
        <v>5</v>
      </c>
      <c r="L30" s="37">
        <v>65</v>
      </c>
      <c r="M30" s="37">
        <v>180</v>
      </c>
      <c r="N30" s="37">
        <v>60</v>
      </c>
      <c r="O30" s="37">
        <v>18</v>
      </c>
      <c r="P30" s="68">
        <v>5</v>
      </c>
      <c r="Q30" s="38">
        <v>4.7486111111111109</v>
      </c>
      <c r="R30" s="129">
        <f t="shared" si="4"/>
        <v>4.7486111111111109</v>
      </c>
      <c r="S30" s="130">
        <v>0.59</v>
      </c>
      <c r="T30" s="131">
        <f t="shared" si="5"/>
        <v>0.58670098670098669</v>
      </c>
      <c r="U30" s="131">
        <f t="shared" si="2"/>
        <v>8.0484934086628996</v>
      </c>
      <c r="V30" s="132"/>
    </row>
    <row r="31" spans="1:22" x14ac:dyDescent="0.3">
      <c r="A31" s="64" t="str">
        <f xml:space="preserve"> IF(S31&lt;'ESTAR Specifications'!$B$8, "Yes", "No")</f>
        <v>No</v>
      </c>
      <c r="B31" s="88" t="s">
        <v>0</v>
      </c>
      <c r="C31" s="92" t="s">
        <v>535</v>
      </c>
      <c r="D31" s="68" t="s">
        <v>2</v>
      </c>
      <c r="E31" s="69" t="s">
        <v>559</v>
      </c>
      <c r="F31" s="37" t="s">
        <v>579</v>
      </c>
      <c r="G31" s="138">
        <v>1</v>
      </c>
      <c r="H31" s="37">
        <v>33</v>
      </c>
      <c r="I31" s="37">
        <v>73</v>
      </c>
      <c r="J31" s="128">
        <f t="shared" si="3"/>
        <v>16.729166666666668</v>
      </c>
      <c r="K31" s="37">
        <v>16.2</v>
      </c>
      <c r="L31" s="37">
        <v>162</v>
      </c>
      <c r="M31" s="37">
        <v>180</v>
      </c>
      <c r="N31" s="37">
        <v>40</v>
      </c>
      <c r="O31" s="37">
        <v>18</v>
      </c>
      <c r="P31" s="68">
        <v>5</v>
      </c>
      <c r="Q31" s="38">
        <v>10.935</v>
      </c>
      <c r="R31" s="129">
        <f t="shared" si="4"/>
        <v>10.935</v>
      </c>
      <c r="S31" s="130">
        <v>0.65</v>
      </c>
      <c r="T31" s="131">
        <f t="shared" si="5"/>
        <v>0.65364881693648813</v>
      </c>
      <c r="U31" s="131">
        <f t="shared" si="2"/>
        <v>16.823076923076922</v>
      </c>
      <c r="V31" s="132"/>
    </row>
    <row r="32" spans="1:22" x14ac:dyDescent="0.3">
      <c r="A32" s="64" t="str">
        <f xml:space="preserve"> IF(S32&lt;'ESTAR Specifications'!$B$8, "Yes", "No")</f>
        <v>Yes</v>
      </c>
      <c r="B32" s="34" t="s">
        <v>0</v>
      </c>
      <c r="C32" s="66" t="s">
        <v>27</v>
      </c>
      <c r="D32" s="68" t="s">
        <v>2</v>
      </c>
      <c r="E32" s="69" t="s">
        <v>561</v>
      </c>
      <c r="F32" s="37" t="s">
        <v>580</v>
      </c>
      <c r="G32" s="37">
        <v>1</v>
      </c>
      <c r="H32" s="37">
        <v>27.5</v>
      </c>
      <c r="I32" s="37">
        <v>33.5</v>
      </c>
      <c r="J32" s="128">
        <f t="shared" si="3"/>
        <v>6.3975694444444446</v>
      </c>
      <c r="K32" s="37" t="s">
        <v>224</v>
      </c>
      <c r="L32" s="37">
        <v>45</v>
      </c>
      <c r="M32" s="37">
        <v>147</v>
      </c>
      <c r="N32" s="37">
        <v>12</v>
      </c>
      <c r="O32" s="37">
        <v>21</v>
      </c>
      <c r="P32" s="68">
        <v>5</v>
      </c>
      <c r="Q32" s="38">
        <v>2.3125</v>
      </c>
      <c r="R32" s="129">
        <f t="shared" si="4"/>
        <v>2.3125</v>
      </c>
      <c r="S32" s="130">
        <v>0.36</v>
      </c>
      <c r="T32" s="131">
        <f t="shared" si="5"/>
        <v>0.36146540027137042</v>
      </c>
      <c r="U32" s="131">
        <f t="shared" si="2"/>
        <v>6.4236111111111116</v>
      </c>
      <c r="V32" s="132"/>
    </row>
    <row r="33" spans="1:22" x14ac:dyDescent="0.3">
      <c r="A33" s="64" t="str">
        <f xml:space="preserve"> IF(S33&lt;'ESTAR Specifications'!$B$8, "Yes", "No")</f>
        <v>Yes</v>
      </c>
      <c r="B33" s="34" t="s">
        <v>0</v>
      </c>
      <c r="C33" s="66" t="s">
        <v>27</v>
      </c>
      <c r="D33" s="68" t="s">
        <v>2</v>
      </c>
      <c r="E33" s="69" t="s">
        <v>562</v>
      </c>
      <c r="F33" s="37" t="s">
        <v>581</v>
      </c>
      <c r="G33" s="37">
        <v>1</v>
      </c>
      <c r="H33" s="37">
        <v>51.6</v>
      </c>
      <c r="I33" s="37">
        <v>27.2</v>
      </c>
      <c r="J33" s="128">
        <f t="shared" si="3"/>
        <v>9.7466666666666661</v>
      </c>
      <c r="K33" s="37" t="s">
        <v>224</v>
      </c>
      <c r="L33" s="37">
        <v>37.6</v>
      </c>
      <c r="M33" s="37">
        <v>204</v>
      </c>
      <c r="N33" s="37">
        <v>10</v>
      </c>
      <c r="O33" s="37">
        <v>26</v>
      </c>
      <c r="P33" s="68">
        <v>5</v>
      </c>
      <c r="Q33" s="38">
        <v>2.5588888888888888</v>
      </c>
      <c r="R33" s="129">
        <f t="shared" si="4"/>
        <v>2.5588888888888888</v>
      </c>
      <c r="S33" s="130">
        <v>0.26</v>
      </c>
      <c r="T33" s="131">
        <f t="shared" si="5"/>
        <v>0.26253989968080255</v>
      </c>
      <c r="U33" s="131">
        <f t="shared" si="2"/>
        <v>9.8418803418803407</v>
      </c>
      <c r="V33" s="132"/>
    </row>
    <row r="34" spans="1:22" x14ac:dyDescent="0.3">
      <c r="A34" s="64" t="str">
        <f xml:space="preserve"> IF(S34&lt;'ESTAR Specifications'!$B$8, "Yes", "No")</f>
        <v>Yes</v>
      </c>
      <c r="B34" s="34" t="s">
        <v>0</v>
      </c>
      <c r="C34" s="66" t="s">
        <v>27</v>
      </c>
      <c r="D34" s="68" t="s">
        <v>2</v>
      </c>
      <c r="E34" s="69" t="s">
        <v>563</v>
      </c>
      <c r="F34" s="37" t="s">
        <v>582</v>
      </c>
      <c r="G34" s="37">
        <v>1</v>
      </c>
      <c r="H34" s="37">
        <v>51.6</v>
      </c>
      <c r="I34" s="37">
        <v>27.6</v>
      </c>
      <c r="J34" s="128">
        <f t="shared" si="3"/>
        <v>9.89</v>
      </c>
      <c r="K34" s="37" t="s">
        <v>224</v>
      </c>
      <c r="L34" s="37">
        <v>33.299999999999997</v>
      </c>
      <c r="M34" s="37">
        <v>204</v>
      </c>
      <c r="N34" s="37">
        <v>10</v>
      </c>
      <c r="O34" s="37">
        <v>26</v>
      </c>
      <c r="P34" s="68">
        <v>5</v>
      </c>
      <c r="Q34" s="38">
        <v>2.2662499999999999</v>
      </c>
      <c r="R34" s="129">
        <f t="shared" si="4"/>
        <v>2.2662499999999999</v>
      </c>
      <c r="S34" s="130">
        <v>0.23</v>
      </c>
      <c r="T34" s="131">
        <f t="shared" si="5"/>
        <v>0.22914560161779574</v>
      </c>
      <c r="U34" s="131">
        <f t="shared" si="2"/>
        <v>9.8532608695652169</v>
      </c>
      <c r="V34" s="132"/>
    </row>
    <row r="35" spans="1:22" s="62" customFormat="1" x14ac:dyDescent="0.3">
      <c r="A35" s="64" t="str">
        <f xml:space="preserve"> IF(S35&lt;'ESTAR Specifications'!$B$8, "Yes", "No")</f>
        <v>Yes</v>
      </c>
      <c r="B35" s="26" t="s">
        <v>0</v>
      </c>
      <c r="C35" s="18" t="s">
        <v>678</v>
      </c>
      <c r="D35" s="20" t="s">
        <v>2</v>
      </c>
      <c r="E35" s="21" t="s">
        <v>771</v>
      </c>
      <c r="F35" s="27" t="s">
        <v>6</v>
      </c>
      <c r="G35" s="27">
        <v>1</v>
      </c>
      <c r="H35" s="27">
        <v>20</v>
      </c>
      <c r="I35" s="27">
        <v>20</v>
      </c>
      <c r="J35" s="128">
        <f t="shared" si="3"/>
        <v>2.7777777777777777</v>
      </c>
      <c r="K35" s="27">
        <v>6.2</v>
      </c>
      <c r="L35" s="27">
        <v>25.5</v>
      </c>
      <c r="M35" s="27">
        <v>156</v>
      </c>
      <c r="N35" s="27">
        <v>13</v>
      </c>
      <c r="O35" s="27">
        <v>11</v>
      </c>
      <c r="P35" s="20">
        <v>7</v>
      </c>
      <c r="Q35" s="137">
        <v>1.34</v>
      </c>
      <c r="R35" s="135">
        <f t="shared" si="4"/>
        <v>1.3245833333333332</v>
      </c>
      <c r="S35" s="134">
        <f>T35</f>
        <v>0.47685</v>
      </c>
      <c r="T35" s="22">
        <f t="shared" si="5"/>
        <v>0.47685</v>
      </c>
      <c r="U35" s="131">
        <f t="shared" si="2"/>
        <v>2.8101080004194192</v>
      </c>
      <c r="V35" s="136"/>
    </row>
    <row r="36" spans="1:22" x14ac:dyDescent="0.3">
      <c r="A36" s="64" t="str">
        <f xml:space="preserve"> IF(S36&lt;'ESTAR Specifications'!$B$8, "Yes", "No")</f>
        <v>No</v>
      </c>
      <c r="B36" s="34" t="s">
        <v>0</v>
      </c>
      <c r="C36" s="66" t="s">
        <v>536</v>
      </c>
      <c r="D36" s="68" t="s">
        <v>2</v>
      </c>
      <c r="E36" s="69" t="s">
        <v>564</v>
      </c>
      <c r="F36" s="37" t="s">
        <v>583</v>
      </c>
      <c r="G36" s="37">
        <v>1</v>
      </c>
      <c r="H36" s="37">
        <v>27</v>
      </c>
      <c r="I36" s="37">
        <v>22</v>
      </c>
      <c r="J36" s="128">
        <f t="shared" si="3"/>
        <v>4.125</v>
      </c>
      <c r="K36" s="37">
        <v>7.85</v>
      </c>
      <c r="L36" s="37">
        <v>57.85</v>
      </c>
      <c r="M36" s="37">
        <v>200</v>
      </c>
      <c r="N36" s="37">
        <v>34</v>
      </c>
      <c r="O36" s="37">
        <v>6</v>
      </c>
      <c r="P36" s="68">
        <v>5</v>
      </c>
      <c r="Q36" s="38">
        <v>3.937013888888889</v>
      </c>
      <c r="R36" s="129">
        <f t="shared" si="4"/>
        <v>3.937013888888889</v>
      </c>
      <c r="S36" s="130">
        <v>0.95</v>
      </c>
      <c r="T36" s="131">
        <f t="shared" si="5"/>
        <v>0.95442760942760951</v>
      </c>
      <c r="U36" s="131">
        <f t="shared" si="2"/>
        <v>4.1442251461988304</v>
      </c>
      <c r="V36" s="132"/>
    </row>
    <row r="37" spans="1:22" x14ac:dyDescent="0.3">
      <c r="A37" s="64" t="str">
        <f xml:space="preserve"> IF(S37&lt;'ESTAR Specifications'!$B$8, "Yes", "No")</f>
        <v>No</v>
      </c>
      <c r="B37" s="34" t="s">
        <v>0</v>
      </c>
      <c r="C37" s="66" t="s">
        <v>536</v>
      </c>
      <c r="D37" s="68" t="s">
        <v>2</v>
      </c>
      <c r="E37" s="69" t="s">
        <v>565</v>
      </c>
      <c r="F37" s="37" t="s">
        <v>583</v>
      </c>
      <c r="G37" s="37">
        <v>1</v>
      </c>
      <c r="H37" s="37">
        <v>27</v>
      </c>
      <c r="I37" s="37">
        <v>22</v>
      </c>
      <c r="J37" s="128">
        <f t="shared" si="3"/>
        <v>4.125</v>
      </c>
      <c r="K37" s="37">
        <v>7.85</v>
      </c>
      <c r="L37" s="37">
        <v>57.85</v>
      </c>
      <c r="M37" s="37">
        <v>200</v>
      </c>
      <c r="N37" s="37">
        <v>34</v>
      </c>
      <c r="O37" s="37">
        <v>6</v>
      </c>
      <c r="P37" s="68">
        <v>5</v>
      </c>
      <c r="Q37" s="38">
        <v>3.937013888888889</v>
      </c>
      <c r="R37" s="129">
        <f t="shared" si="4"/>
        <v>3.937013888888889</v>
      </c>
      <c r="S37" s="130">
        <v>0.95</v>
      </c>
      <c r="T37" s="131">
        <f t="shared" si="5"/>
        <v>0.95442760942760951</v>
      </c>
      <c r="U37" s="131">
        <f t="shared" si="2"/>
        <v>4.1442251461988304</v>
      </c>
      <c r="V37" s="132"/>
    </row>
    <row r="38" spans="1:22" x14ac:dyDescent="0.3">
      <c r="A38" s="64" t="str">
        <f xml:space="preserve"> IF(S38&lt;'ESTAR Specifications'!$B$8, "Yes", "No")</f>
        <v>No</v>
      </c>
      <c r="B38" s="34" t="s">
        <v>0</v>
      </c>
      <c r="C38" s="66" t="s">
        <v>252</v>
      </c>
      <c r="D38" s="139" t="s">
        <v>2</v>
      </c>
      <c r="E38" s="69" t="s">
        <v>566</v>
      </c>
      <c r="F38" s="37" t="s">
        <v>574</v>
      </c>
      <c r="G38" s="37">
        <v>1</v>
      </c>
      <c r="H38" s="37">
        <v>24</v>
      </c>
      <c r="I38" s="37">
        <v>28</v>
      </c>
      <c r="J38" s="128">
        <f t="shared" si="3"/>
        <v>4.666666666666667</v>
      </c>
      <c r="K38" s="37">
        <v>11.2</v>
      </c>
      <c r="L38" s="37">
        <v>70</v>
      </c>
      <c r="M38" s="37">
        <v>120</v>
      </c>
      <c r="N38" s="37">
        <v>15</v>
      </c>
      <c r="O38" s="37">
        <v>0</v>
      </c>
      <c r="P38" s="68">
        <v>5</v>
      </c>
      <c r="Q38" s="38">
        <v>2.7222222222222223</v>
      </c>
      <c r="R38" s="129">
        <f t="shared" si="4"/>
        <v>2.7222222222222223</v>
      </c>
      <c r="S38" s="130">
        <v>0.57999999999999996</v>
      </c>
      <c r="T38" s="131">
        <f t="shared" si="5"/>
        <v>0.58333333333333337</v>
      </c>
      <c r="U38" s="131">
        <f t="shared" si="2"/>
        <v>4.6934865900383143</v>
      </c>
      <c r="V38" s="132"/>
    </row>
    <row r="39" spans="1:22" x14ac:dyDescent="0.3">
      <c r="A39" s="64" t="str">
        <f xml:space="preserve"> IF(S39&lt;'ESTAR Specifications'!$B$8, "Yes", "No")</f>
        <v>No</v>
      </c>
      <c r="B39" s="34" t="s">
        <v>0</v>
      </c>
      <c r="C39" s="66" t="s">
        <v>252</v>
      </c>
      <c r="D39" s="139" t="s">
        <v>2</v>
      </c>
      <c r="E39" s="69" t="s">
        <v>567</v>
      </c>
      <c r="F39" s="37" t="s">
        <v>574</v>
      </c>
      <c r="G39" s="37">
        <v>2</v>
      </c>
      <c r="H39" s="37">
        <v>24</v>
      </c>
      <c r="I39" s="37">
        <v>28</v>
      </c>
      <c r="J39" s="128">
        <f t="shared" si="3"/>
        <v>9.3333333333333339</v>
      </c>
      <c r="K39" s="37">
        <v>22.4</v>
      </c>
      <c r="L39" s="37">
        <v>140</v>
      </c>
      <c r="M39" s="37">
        <v>120</v>
      </c>
      <c r="N39" s="37">
        <v>15</v>
      </c>
      <c r="O39" s="37">
        <v>0</v>
      </c>
      <c r="P39" s="68">
        <v>5</v>
      </c>
      <c r="Q39" s="38">
        <v>2.7222222222222223</v>
      </c>
      <c r="R39" s="129">
        <f t="shared" si="4"/>
        <v>2.7222222222222223</v>
      </c>
      <c r="S39" s="130">
        <v>0.57999999999999996</v>
      </c>
      <c r="T39" s="131">
        <f t="shared" si="5"/>
        <v>0.29166666666666669</v>
      </c>
      <c r="U39" s="131">
        <f t="shared" si="2"/>
        <v>4.6934865900383143</v>
      </c>
      <c r="V39" s="132"/>
    </row>
    <row r="40" spans="1:22" x14ac:dyDescent="0.3">
      <c r="A40" s="64" t="str">
        <f xml:space="preserve"> IF(S40&lt;'ESTAR Specifications'!$B$8, "Yes", "No")</f>
        <v>No</v>
      </c>
      <c r="B40" s="34" t="s">
        <v>0</v>
      </c>
      <c r="C40" s="66" t="s">
        <v>252</v>
      </c>
      <c r="D40" s="68" t="s">
        <v>2</v>
      </c>
      <c r="E40" s="69" t="s">
        <v>568</v>
      </c>
      <c r="F40" s="37" t="s">
        <v>574</v>
      </c>
      <c r="G40" s="37">
        <v>1</v>
      </c>
      <c r="H40" s="37">
        <v>24</v>
      </c>
      <c r="I40" s="37">
        <v>28</v>
      </c>
      <c r="J40" s="128">
        <f t="shared" si="3"/>
        <v>4.666666666666667</v>
      </c>
      <c r="K40" s="37">
        <v>11.2</v>
      </c>
      <c r="L40" s="37">
        <v>70</v>
      </c>
      <c r="M40" s="37">
        <v>120</v>
      </c>
      <c r="N40" s="37">
        <v>15</v>
      </c>
      <c r="O40" s="37">
        <v>0</v>
      </c>
      <c r="P40" s="68">
        <v>5</v>
      </c>
      <c r="Q40" s="38">
        <v>2.7222222222222223</v>
      </c>
      <c r="R40" s="129">
        <f t="shared" si="4"/>
        <v>2.7222222222222223</v>
      </c>
      <c r="S40" s="130">
        <v>0.57999999999999996</v>
      </c>
      <c r="T40" s="131">
        <f t="shared" si="5"/>
        <v>0.58333333333333337</v>
      </c>
      <c r="U40" s="131">
        <f t="shared" si="2"/>
        <v>4.6934865900383143</v>
      </c>
      <c r="V40" s="132"/>
    </row>
    <row r="41" spans="1:22" x14ac:dyDescent="0.3">
      <c r="J41" s="65"/>
      <c r="Q41" s="65"/>
    </row>
  </sheetData>
  <mergeCells count="1">
    <mergeCell ref="A1:V1"/>
  </mergeCells>
  <pageMargins left="0.7" right="0.7" top="0.75" bottom="0.75" header="0.3" footer="0.3"/>
  <pageSetup orientation="portrait" r:id="rId1"/>
  <ignoredErrors>
    <ignoredError sqref="R8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98"/>
  <sheetViews>
    <sheetView topLeftCell="B1" workbookViewId="0">
      <pane ySplit="2" topLeftCell="A174" activePane="bottomLeft" state="frozen"/>
      <selection pane="bottomLeft" activeCell="C165" sqref="C165"/>
    </sheetView>
  </sheetViews>
  <sheetFormatPr defaultRowHeight="15" x14ac:dyDescent="0.3"/>
  <cols>
    <col min="1" max="1" width="11.140625" style="60" customWidth="1"/>
    <col min="2" max="2" width="14.42578125" style="60" bestFit="1" customWidth="1"/>
    <col min="3" max="3" width="38.140625" style="60" bestFit="1" customWidth="1"/>
    <col min="4" max="4" width="12.85546875" style="60" bestFit="1" customWidth="1"/>
    <col min="5" max="5" width="13.140625" style="60" customWidth="1"/>
    <col min="6" max="6" width="20" style="60" bestFit="1" customWidth="1"/>
    <col min="7" max="17" width="9.140625" style="60"/>
    <col min="18" max="18" width="9.140625" style="162"/>
    <col min="19" max="19" width="9.140625" style="163"/>
    <col min="20" max="20" width="12.140625" style="65" customWidth="1"/>
    <col min="21" max="16384" width="9.140625" style="60"/>
  </cols>
  <sheetData>
    <row r="1" spans="1:20" ht="17.25" x14ac:dyDescent="0.35">
      <c r="A1" s="194" t="s">
        <v>882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</row>
    <row r="2" spans="1:20" ht="45" x14ac:dyDescent="0.3">
      <c r="A2" s="17" t="s">
        <v>884</v>
      </c>
      <c r="B2" s="14" t="s">
        <v>77</v>
      </c>
      <c r="C2" s="14" t="s">
        <v>78</v>
      </c>
      <c r="D2" s="14" t="s">
        <v>79</v>
      </c>
      <c r="E2" s="14" t="s">
        <v>828</v>
      </c>
      <c r="F2" s="14" t="s">
        <v>80</v>
      </c>
      <c r="G2" s="14" t="s">
        <v>831</v>
      </c>
      <c r="H2" s="14" t="s">
        <v>219</v>
      </c>
      <c r="I2" s="14" t="s">
        <v>832</v>
      </c>
      <c r="J2" s="14" t="s">
        <v>833</v>
      </c>
      <c r="K2" s="14" t="s">
        <v>834</v>
      </c>
      <c r="L2" s="14" t="s">
        <v>81</v>
      </c>
      <c r="M2" s="17" t="s">
        <v>82</v>
      </c>
      <c r="N2" s="14" t="s">
        <v>530</v>
      </c>
      <c r="O2" s="14" t="s">
        <v>531</v>
      </c>
      <c r="P2" s="14" t="s">
        <v>532</v>
      </c>
      <c r="Q2" s="17" t="s">
        <v>533</v>
      </c>
      <c r="R2" s="140" t="s">
        <v>836</v>
      </c>
      <c r="S2" s="72" t="s">
        <v>84</v>
      </c>
      <c r="T2" s="140" t="s">
        <v>585</v>
      </c>
    </row>
    <row r="3" spans="1:20" s="156" customFormat="1" x14ac:dyDescent="0.3">
      <c r="A3" s="154"/>
      <c r="B3" s="34" t="s">
        <v>0</v>
      </c>
      <c r="C3" s="66" t="s">
        <v>258</v>
      </c>
      <c r="D3" s="139" t="s">
        <v>2</v>
      </c>
      <c r="E3" s="154" t="s">
        <v>829</v>
      </c>
      <c r="F3" s="37" t="s">
        <v>259</v>
      </c>
      <c r="G3" s="37" t="s">
        <v>6</v>
      </c>
      <c r="H3" s="37">
        <v>1</v>
      </c>
      <c r="I3" s="37">
        <v>20</v>
      </c>
      <c r="J3" s="37">
        <v>20</v>
      </c>
      <c r="K3" s="37">
        <f t="shared" ref="K3:K18" si="0">I3*J3</f>
        <v>400</v>
      </c>
      <c r="L3" s="37" t="s">
        <v>260</v>
      </c>
      <c r="M3" s="37">
        <v>61.5</v>
      </c>
      <c r="N3" s="37">
        <v>57</v>
      </c>
      <c r="O3" s="37">
        <v>11</v>
      </c>
      <c r="P3" s="37">
        <v>0</v>
      </c>
      <c r="Q3" s="68">
        <v>30</v>
      </c>
      <c r="R3" s="128">
        <f>((N3+O3+P3+Q3)/3600)/H3</f>
        <v>2.7222222222222221E-2</v>
      </c>
      <c r="S3" s="70">
        <v>1.6741666666666666</v>
      </c>
      <c r="T3" s="155">
        <f>M3*R3</f>
        <v>1.6741666666666666</v>
      </c>
    </row>
    <row r="4" spans="1:20" s="156" customFormat="1" x14ac:dyDescent="0.3">
      <c r="A4" s="154"/>
      <c r="B4" s="34" t="s">
        <v>0</v>
      </c>
      <c r="C4" s="66" t="s">
        <v>258</v>
      </c>
      <c r="D4" s="139" t="s">
        <v>87</v>
      </c>
      <c r="E4" s="154" t="s">
        <v>829</v>
      </c>
      <c r="F4" s="37" t="s">
        <v>259</v>
      </c>
      <c r="G4" s="37" t="s">
        <v>6</v>
      </c>
      <c r="H4" s="37">
        <v>1</v>
      </c>
      <c r="I4" s="37">
        <v>20</v>
      </c>
      <c r="J4" s="37">
        <v>20</v>
      </c>
      <c r="K4" s="37">
        <f t="shared" si="0"/>
        <v>400</v>
      </c>
      <c r="L4" s="37" t="s">
        <v>260</v>
      </c>
      <c r="M4" s="37">
        <v>61.5</v>
      </c>
      <c r="N4" s="37">
        <v>57</v>
      </c>
      <c r="O4" s="37">
        <v>11</v>
      </c>
      <c r="P4" s="37">
        <v>0</v>
      </c>
      <c r="Q4" s="68">
        <v>30</v>
      </c>
      <c r="R4" s="128">
        <f t="shared" ref="R4:R16" si="1">((N4+O4+P4+Q4)/3600)/H4</f>
        <v>2.7222222222222221E-2</v>
      </c>
      <c r="S4" s="70">
        <v>1.6741666666666666</v>
      </c>
      <c r="T4" s="155">
        <f t="shared" ref="T4:T16" si="2">M4*R4</f>
        <v>1.6741666666666666</v>
      </c>
    </row>
    <row r="5" spans="1:20" s="156" customFormat="1" x14ac:dyDescent="0.3">
      <c r="A5" s="154"/>
      <c r="B5" s="34" t="s">
        <v>0</v>
      </c>
      <c r="C5" s="66" t="s">
        <v>258</v>
      </c>
      <c r="D5" s="68" t="s">
        <v>87</v>
      </c>
      <c r="E5" s="154"/>
      <c r="F5" s="37" t="s">
        <v>838</v>
      </c>
      <c r="G5" s="37" t="s">
        <v>6</v>
      </c>
      <c r="H5" s="37">
        <v>1</v>
      </c>
      <c r="I5" s="37">
        <v>20</v>
      </c>
      <c r="J5" s="37">
        <v>20</v>
      </c>
      <c r="K5" s="37">
        <f t="shared" si="0"/>
        <v>400</v>
      </c>
      <c r="L5" s="37" t="s">
        <v>224</v>
      </c>
      <c r="M5" s="37">
        <v>81.400000000000006</v>
      </c>
      <c r="N5" s="37">
        <v>45</v>
      </c>
      <c r="O5" s="37">
        <v>30</v>
      </c>
      <c r="P5" s="37">
        <v>15</v>
      </c>
      <c r="Q5" s="36">
        <v>30</v>
      </c>
      <c r="R5" s="128">
        <f t="shared" si="1"/>
        <v>3.3333333333333333E-2</v>
      </c>
      <c r="S5" s="70">
        <v>2.7133333333333334</v>
      </c>
      <c r="T5" s="155">
        <f t="shared" si="2"/>
        <v>2.7133333333333334</v>
      </c>
    </row>
    <row r="6" spans="1:20" s="156" customFormat="1" x14ac:dyDescent="0.3">
      <c r="A6" s="154"/>
      <c r="B6" s="34" t="s">
        <v>0</v>
      </c>
      <c r="C6" s="34" t="s">
        <v>258</v>
      </c>
      <c r="D6" s="36" t="s">
        <v>87</v>
      </c>
      <c r="E6" s="154"/>
      <c r="F6" s="37" t="s">
        <v>839</v>
      </c>
      <c r="G6" s="37" t="s">
        <v>6</v>
      </c>
      <c r="H6" s="37">
        <v>1</v>
      </c>
      <c r="I6" s="37">
        <v>20</v>
      </c>
      <c r="J6" s="37">
        <v>20</v>
      </c>
      <c r="K6" s="37">
        <f t="shared" si="0"/>
        <v>400</v>
      </c>
      <c r="L6" s="37" t="s">
        <v>224</v>
      </c>
      <c r="M6" s="37">
        <v>81.400000000000006</v>
      </c>
      <c r="N6" s="37">
        <v>45</v>
      </c>
      <c r="O6" s="37">
        <v>30</v>
      </c>
      <c r="P6" s="37">
        <v>15</v>
      </c>
      <c r="Q6" s="36">
        <v>30</v>
      </c>
      <c r="R6" s="128">
        <f t="shared" si="1"/>
        <v>3.3333333333333333E-2</v>
      </c>
      <c r="S6" s="70">
        <v>2.7133333333333334</v>
      </c>
      <c r="T6" s="155">
        <f t="shared" si="2"/>
        <v>2.7133333333333334</v>
      </c>
    </row>
    <row r="7" spans="1:20" s="156" customFormat="1" x14ac:dyDescent="0.3">
      <c r="A7" s="154"/>
      <c r="B7" s="34" t="s">
        <v>0</v>
      </c>
      <c r="C7" s="34" t="s">
        <v>258</v>
      </c>
      <c r="D7" s="36" t="s">
        <v>87</v>
      </c>
      <c r="E7" s="154"/>
      <c r="F7" s="37" t="s">
        <v>267</v>
      </c>
      <c r="G7" s="37" t="s">
        <v>6</v>
      </c>
      <c r="H7" s="37">
        <v>1</v>
      </c>
      <c r="I7" s="37">
        <v>20</v>
      </c>
      <c r="J7" s="37">
        <v>20</v>
      </c>
      <c r="K7" s="37">
        <f t="shared" si="0"/>
        <v>400</v>
      </c>
      <c r="L7" s="37" t="s">
        <v>224</v>
      </c>
      <c r="M7" s="37">
        <v>92.5</v>
      </c>
      <c r="N7" s="37">
        <v>45</v>
      </c>
      <c r="O7" s="37">
        <v>30</v>
      </c>
      <c r="P7" s="37">
        <v>15</v>
      </c>
      <c r="Q7" s="36">
        <v>30</v>
      </c>
      <c r="R7" s="128">
        <f t="shared" si="1"/>
        <v>3.3333333333333333E-2</v>
      </c>
      <c r="S7" s="70">
        <v>3.0833333333333335</v>
      </c>
      <c r="T7" s="155">
        <f t="shared" si="2"/>
        <v>3.0833333333333335</v>
      </c>
    </row>
    <row r="8" spans="1:20" s="156" customFormat="1" x14ac:dyDescent="0.3">
      <c r="A8" s="154"/>
      <c r="B8" s="34" t="s">
        <v>0</v>
      </c>
      <c r="C8" s="66" t="s">
        <v>258</v>
      </c>
      <c r="D8" s="68" t="s">
        <v>87</v>
      </c>
      <c r="E8" s="154"/>
      <c r="F8" s="37" t="s">
        <v>268</v>
      </c>
      <c r="G8" s="37" t="s">
        <v>6</v>
      </c>
      <c r="H8" s="37">
        <v>1</v>
      </c>
      <c r="I8" s="37">
        <v>20</v>
      </c>
      <c r="J8" s="37">
        <v>20</v>
      </c>
      <c r="K8" s="37">
        <f t="shared" si="0"/>
        <v>400</v>
      </c>
      <c r="L8" s="37" t="s">
        <v>224</v>
      </c>
      <c r="M8" s="37">
        <v>40.799999999999997</v>
      </c>
      <c r="N8" s="37">
        <v>60</v>
      </c>
      <c r="O8" s="37">
        <v>45</v>
      </c>
      <c r="P8" s="37">
        <v>15</v>
      </c>
      <c r="Q8" s="36">
        <v>30</v>
      </c>
      <c r="R8" s="128">
        <f t="shared" si="1"/>
        <v>4.1666666666666664E-2</v>
      </c>
      <c r="S8" s="70">
        <v>1.7</v>
      </c>
      <c r="T8" s="155">
        <f t="shared" si="2"/>
        <v>1.6999999999999997</v>
      </c>
    </row>
    <row r="9" spans="1:20" s="156" customFormat="1" x14ac:dyDescent="0.3">
      <c r="A9" s="154"/>
      <c r="B9" s="34" t="s">
        <v>0</v>
      </c>
      <c r="C9" s="66" t="s">
        <v>258</v>
      </c>
      <c r="D9" s="68" t="s">
        <v>87</v>
      </c>
      <c r="E9" s="154"/>
      <c r="F9" s="37" t="s">
        <v>840</v>
      </c>
      <c r="G9" s="37" t="s">
        <v>6</v>
      </c>
      <c r="H9" s="37">
        <v>1</v>
      </c>
      <c r="I9" s="37">
        <v>20</v>
      </c>
      <c r="J9" s="37">
        <v>20</v>
      </c>
      <c r="K9" s="37">
        <f t="shared" si="0"/>
        <v>400</v>
      </c>
      <c r="L9" s="37" t="s">
        <v>224</v>
      </c>
      <c r="M9" s="37">
        <v>48</v>
      </c>
      <c r="N9" s="37">
        <v>60</v>
      </c>
      <c r="O9" s="37">
        <v>45</v>
      </c>
      <c r="P9" s="37">
        <v>15</v>
      </c>
      <c r="Q9" s="36">
        <v>30</v>
      </c>
      <c r="R9" s="128">
        <f t="shared" si="1"/>
        <v>4.1666666666666664E-2</v>
      </c>
      <c r="S9" s="70">
        <v>2</v>
      </c>
      <c r="T9" s="155">
        <f t="shared" si="2"/>
        <v>2</v>
      </c>
    </row>
    <row r="10" spans="1:20" s="156" customFormat="1" x14ac:dyDescent="0.3">
      <c r="A10" s="154"/>
      <c r="B10" s="34" t="s">
        <v>0</v>
      </c>
      <c r="C10" s="66" t="s">
        <v>258</v>
      </c>
      <c r="D10" s="68" t="s">
        <v>87</v>
      </c>
      <c r="E10" s="154"/>
      <c r="F10" s="37" t="s">
        <v>841</v>
      </c>
      <c r="G10" s="37" t="s">
        <v>6</v>
      </c>
      <c r="H10" s="37">
        <v>1</v>
      </c>
      <c r="I10" s="37">
        <v>20</v>
      </c>
      <c r="J10" s="37">
        <v>20</v>
      </c>
      <c r="K10" s="37">
        <f t="shared" si="0"/>
        <v>400</v>
      </c>
      <c r="L10" s="37" t="s">
        <v>224</v>
      </c>
      <c r="M10" s="37">
        <v>60</v>
      </c>
      <c r="N10" s="37">
        <v>45</v>
      </c>
      <c r="O10" s="37">
        <v>30</v>
      </c>
      <c r="P10" s="37">
        <v>15</v>
      </c>
      <c r="Q10" s="36">
        <v>30</v>
      </c>
      <c r="R10" s="128">
        <f t="shared" si="1"/>
        <v>3.3333333333333333E-2</v>
      </c>
      <c r="S10" s="70">
        <v>2</v>
      </c>
      <c r="T10" s="155">
        <f t="shared" si="2"/>
        <v>2</v>
      </c>
    </row>
    <row r="11" spans="1:20" s="156" customFormat="1" x14ac:dyDescent="0.3">
      <c r="A11" s="154"/>
      <c r="B11" s="34" t="s">
        <v>0</v>
      </c>
      <c r="C11" s="66" t="s">
        <v>258</v>
      </c>
      <c r="D11" s="68" t="s">
        <v>87</v>
      </c>
      <c r="E11" s="154"/>
      <c r="F11" s="37" t="s">
        <v>269</v>
      </c>
      <c r="G11" s="37" t="s">
        <v>6</v>
      </c>
      <c r="H11" s="37">
        <v>1</v>
      </c>
      <c r="I11" s="37">
        <v>20</v>
      </c>
      <c r="J11" s="37">
        <v>20</v>
      </c>
      <c r="K11" s="37">
        <f t="shared" si="0"/>
        <v>400</v>
      </c>
      <c r="L11" s="37" t="s">
        <v>224</v>
      </c>
      <c r="M11" s="37">
        <v>34</v>
      </c>
      <c r="N11" s="37">
        <v>75</v>
      </c>
      <c r="O11" s="37">
        <v>60</v>
      </c>
      <c r="P11" s="37">
        <v>15</v>
      </c>
      <c r="Q11" s="36">
        <v>30</v>
      </c>
      <c r="R11" s="128">
        <f t="shared" si="1"/>
        <v>0.05</v>
      </c>
      <c r="S11" s="70">
        <v>1.7</v>
      </c>
      <c r="T11" s="155">
        <f t="shared" si="2"/>
        <v>1.7000000000000002</v>
      </c>
    </row>
    <row r="12" spans="1:20" s="156" customFormat="1" x14ac:dyDescent="0.3">
      <c r="A12" s="154"/>
      <c r="B12" s="34" t="s">
        <v>0</v>
      </c>
      <c r="C12" s="66" t="s">
        <v>258</v>
      </c>
      <c r="D12" s="68" t="s">
        <v>87</v>
      </c>
      <c r="E12" s="154"/>
      <c r="F12" s="37" t="s">
        <v>842</v>
      </c>
      <c r="G12" s="37" t="s">
        <v>6</v>
      </c>
      <c r="H12" s="37">
        <v>1</v>
      </c>
      <c r="I12" s="37">
        <v>20</v>
      </c>
      <c r="J12" s="37">
        <v>20</v>
      </c>
      <c r="K12" s="37">
        <f t="shared" si="0"/>
        <v>400</v>
      </c>
      <c r="L12" s="37" t="s">
        <v>224</v>
      </c>
      <c r="M12" s="37">
        <v>40</v>
      </c>
      <c r="N12" s="37">
        <v>75</v>
      </c>
      <c r="O12" s="37">
        <v>60</v>
      </c>
      <c r="P12" s="37">
        <v>15</v>
      </c>
      <c r="Q12" s="36">
        <v>30</v>
      </c>
      <c r="R12" s="128">
        <f t="shared" si="1"/>
        <v>0.05</v>
      </c>
      <c r="S12" s="70">
        <v>2</v>
      </c>
      <c r="T12" s="155">
        <f t="shared" si="2"/>
        <v>2</v>
      </c>
    </row>
    <row r="13" spans="1:20" s="156" customFormat="1" x14ac:dyDescent="0.3">
      <c r="A13" s="154"/>
      <c r="B13" s="34" t="s">
        <v>0</v>
      </c>
      <c r="C13" s="66" t="s">
        <v>258</v>
      </c>
      <c r="D13" s="68" t="s">
        <v>87</v>
      </c>
      <c r="E13" s="154"/>
      <c r="F13" s="37" t="s">
        <v>843</v>
      </c>
      <c r="G13" s="37" t="s">
        <v>6</v>
      </c>
      <c r="H13" s="37">
        <v>1</v>
      </c>
      <c r="I13" s="37">
        <v>20</v>
      </c>
      <c r="J13" s="37">
        <v>20</v>
      </c>
      <c r="K13" s="37">
        <f t="shared" si="0"/>
        <v>400</v>
      </c>
      <c r="L13" s="37" t="s">
        <v>224</v>
      </c>
      <c r="M13" s="37">
        <v>48</v>
      </c>
      <c r="N13" s="37">
        <v>60</v>
      </c>
      <c r="O13" s="37">
        <v>45</v>
      </c>
      <c r="P13" s="37">
        <v>15</v>
      </c>
      <c r="Q13" s="36">
        <v>30</v>
      </c>
      <c r="R13" s="128">
        <f t="shared" si="1"/>
        <v>4.1666666666666664E-2</v>
      </c>
      <c r="S13" s="70">
        <v>2</v>
      </c>
      <c r="T13" s="155">
        <f t="shared" si="2"/>
        <v>2</v>
      </c>
    </row>
    <row r="14" spans="1:20" s="156" customFormat="1" x14ac:dyDescent="0.3">
      <c r="A14" s="154"/>
      <c r="B14" s="34" t="s">
        <v>0</v>
      </c>
      <c r="C14" s="66" t="s">
        <v>258</v>
      </c>
      <c r="D14" s="68" t="s">
        <v>87</v>
      </c>
      <c r="E14" s="154"/>
      <c r="F14" s="37" t="s">
        <v>844</v>
      </c>
      <c r="G14" s="37" t="s">
        <v>6</v>
      </c>
      <c r="H14" s="37">
        <v>1</v>
      </c>
      <c r="I14" s="37">
        <v>20</v>
      </c>
      <c r="J14" s="37">
        <v>20</v>
      </c>
      <c r="K14" s="37">
        <f t="shared" si="0"/>
        <v>400</v>
      </c>
      <c r="L14" s="37" t="s">
        <v>224</v>
      </c>
      <c r="M14" s="37">
        <v>66</v>
      </c>
      <c r="N14" s="37">
        <v>36</v>
      </c>
      <c r="O14" s="37">
        <v>15</v>
      </c>
      <c r="P14" s="37">
        <v>9</v>
      </c>
      <c r="Q14" s="36">
        <v>30</v>
      </c>
      <c r="R14" s="128">
        <f t="shared" si="1"/>
        <v>2.5000000000000001E-2</v>
      </c>
      <c r="S14" s="70">
        <v>1.65</v>
      </c>
      <c r="T14" s="155">
        <f t="shared" si="2"/>
        <v>1.6500000000000001</v>
      </c>
    </row>
    <row r="15" spans="1:20" s="156" customFormat="1" x14ac:dyDescent="0.3">
      <c r="A15" s="154"/>
      <c r="B15" s="110" t="s">
        <v>0</v>
      </c>
      <c r="C15" s="66" t="s">
        <v>258</v>
      </c>
      <c r="D15" s="68" t="s">
        <v>87</v>
      </c>
      <c r="E15" s="154"/>
      <c r="F15" s="37" t="s">
        <v>845</v>
      </c>
      <c r="G15" s="37" t="s">
        <v>6</v>
      </c>
      <c r="H15" s="37">
        <v>1</v>
      </c>
      <c r="I15" s="37">
        <v>20</v>
      </c>
      <c r="J15" s="37">
        <v>20</v>
      </c>
      <c r="K15" s="37">
        <f t="shared" si="0"/>
        <v>400</v>
      </c>
      <c r="L15" s="37" t="s">
        <v>224</v>
      </c>
      <c r="M15" s="37">
        <v>55</v>
      </c>
      <c r="N15" s="37">
        <v>43</v>
      </c>
      <c r="O15" s="37">
        <v>19</v>
      </c>
      <c r="P15" s="37">
        <v>10</v>
      </c>
      <c r="Q15" s="36">
        <v>30</v>
      </c>
      <c r="R15" s="128">
        <f t="shared" si="1"/>
        <v>2.8333333333333332E-2</v>
      </c>
      <c r="S15" s="70">
        <v>1.5583333333333333</v>
      </c>
      <c r="T15" s="155">
        <f t="shared" si="2"/>
        <v>1.5583333333333333</v>
      </c>
    </row>
    <row r="16" spans="1:20" s="156" customFormat="1" x14ac:dyDescent="0.3">
      <c r="A16" s="154"/>
      <c r="B16" s="138" t="s">
        <v>0</v>
      </c>
      <c r="C16" s="138" t="s">
        <v>258</v>
      </c>
      <c r="D16" s="138" t="s">
        <v>87</v>
      </c>
      <c r="E16" s="154"/>
      <c r="F16" s="37" t="s">
        <v>846</v>
      </c>
      <c r="G16" s="37" t="s">
        <v>6</v>
      </c>
      <c r="H16" s="37">
        <v>1</v>
      </c>
      <c r="I16" s="37">
        <v>20</v>
      </c>
      <c r="J16" s="37">
        <v>20</v>
      </c>
      <c r="K16" s="37">
        <f t="shared" si="0"/>
        <v>400</v>
      </c>
      <c r="L16" s="37" t="s">
        <v>224</v>
      </c>
      <c r="M16" s="37">
        <v>44</v>
      </c>
      <c r="N16" s="37">
        <v>50</v>
      </c>
      <c r="O16" s="37">
        <v>30</v>
      </c>
      <c r="P16" s="37">
        <v>10</v>
      </c>
      <c r="Q16" s="36">
        <v>30</v>
      </c>
      <c r="R16" s="128">
        <f t="shared" si="1"/>
        <v>3.3333333333333333E-2</v>
      </c>
      <c r="S16" s="70">
        <v>1.4666666666666666</v>
      </c>
      <c r="T16" s="155">
        <f t="shared" si="2"/>
        <v>1.4666666666666666</v>
      </c>
    </row>
    <row r="17" spans="1:20" x14ac:dyDescent="0.3">
      <c r="A17" s="64" t="s">
        <v>829</v>
      </c>
      <c r="B17" s="73" t="s">
        <v>346</v>
      </c>
      <c r="C17" s="73" t="s">
        <v>258</v>
      </c>
      <c r="D17" s="74" t="s">
        <v>87</v>
      </c>
      <c r="E17" s="74"/>
      <c r="F17" s="95" t="s">
        <v>467</v>
      </c>
      <c r="G17" s="95" t="s">
        <v>6</v>
      </c>
      <c r="H17" s="95">
        <v>1</v>
      </c>
      <c r="I17" s="95">
        <v>20</v>
      </c>
      <c r="J17" s="95">
        <v>20</v>
      </c>
      <c r="K17" s="114">
        <f t="shared" si="0"/>
        <v>400</v>
      </c>
      <c r="L17" s="95" t="s">
        <v>224</v>
      </c>
      <c r="M17" s="95">
        <v>35.5</v>
      </c>
      <c r="N17" s="95">
        <v>50</v>
      </c>
      <c r="O17" s="95">
        <v>30</v>
      </c>
      <c r="P17" s="95">
        <v>10</v>
      </c>
      <c r="Q17" s="98">
        <v>5</v>
      </c>
      <c r="R17" s="142">
        <f>((N17+O17+P17+Q17)/3600)/H17</f>
        <v>2.6388888888888889E-2</v>
      </c>
      <c r="S17" s="100">
        <v>0.93600000000000005</v>
      </c>
      <c r="T17" s="157">
        <f>M17*R17</f>
        <v>0.93680555555555556</v>
      </c>
    </row>
    <row r="18" spans="1:20" x14ac:dyDescent="0.3">
      <c r="A18" s="64" t="s">
        <v>829</v>
      </c>
      <c r="B18" s="73" t="s">
        <v>346</v>
      </c>
      <c r="C18" s="96" t="s">
        <v>258</v>
      </c>
      <c r="D18" s="144" t="s">
        <v>87</v>
      </c>
      <c r="E18" s="101"/>
      <c r="F18" s="99" t="s">
        <v>599</v>
      </c>
      <c r="G18" s="95" t="s">
        <v>6</v>
      </c>
      <c r="H18" s="95">
        <v>1</v>
      </c>
      <c r="I18" s="95">
        <v>20</v>
      </c>
      <c r="J18" s="95">
        <v>20</v>
      </c>
      <c r="K18" s="114">
        <f t="shared" si="0"/>
        <v>400</v>
      </c>
      <c r="L18" s="95" t="s">
        <v>224</v>
      </c>
      <c r="M18" s="95">
        <v>34.700000000000003</v>
      </c>
      <c r="N18" s="95">
        <v>50</v>
      </c>
      <c r="O18" s="95">
        <v>30</v>
      </c>
      <c r="P18" s="95">
        <v>10</v>
      </c>
      <c r="Q18" s="98">
        <v>7</v>
      </c>
      <c r="R18" s="142">
        <f>((N18+O18+P18+Q18)/3600)/H18</f>
        <v>2.6944444444444444E-2</v>
      </c>
      <c r="S18" s="100">
        <v>0.93600000000000005</v>
      </c>
      <c r="T18" s="157">
        <f>M18*R18</f>
        <v>0.93497222222222232</v>
      </c>
    </row>
    <row r="19" spans="1:20" x14ac:dyDescent="0.3">
      <c r="A19" s="64" t="s">
        <v>829</v>
      </c>
      <c r="B19" s="73" t="s">
        <v>346</v>
      </c>
      <c r="C19" s="73" t="s">
        <v>258</v>
      </c>
      <c r="D19" s="74" t="s">
        <v>87</v>
      </c>
      <c r="E19" s="74"/>
      <c r="F19" s="95" t="s">
        <v>598</v>
      </c>
      <c r="G19" s="94"/>
      <c r="H19" s="94"/>
      <c r="I19" s="94"/>
      <c r="J19" s="94"/>
      <c r="K19" s="95"/>
      <c r="L19" s="94"/>
      <c r="M19" s="94"/>
      <c r="N19" s="94"/>
      <c r="O19" s="95"/>
      <c r="P19" s="95"/>
      <c r="Q19" s="95"/>
      <c r="R19" s="145"/>
      <c r="S19" s="77">
        <v>0.89</v>
      </c>
      <c r="T19" s="158"/>
    </row>
    <row r="20" spans="1:20" s="160" customFormat="1" x14ac:dyDescent="0.3">
      <c r="A20" s="159" t="s">
        <v>829</v>
      </c>
      <c r="B20" s="73" t="s">
        <v>346</v>
      </c>
      <c r="C20" s="96" t="s">
        <v>258</v>
      </c>
      <c r="D20" s="101" t="s">
        <v>2</v>
      </c>
      <c r="E20" s="159" t="s">
        <v>829</v>
      </c>
      <c r="F20" s="99" t="s">
        <v>464</v>
      </c>
      <c r="G20" s="144" t="s">
        <v>6</v>
      </c>
      <c r="H20" s="144">
        <v>1</v>
      </c>
      <c r="I20" s="144">
        <v>20</v>
      </c>
      <c r="J20" s="144">
        <v>20</v>
      </c>
      <c r="K20" s="114">
        <f t="shared" ref="K20:K78" si="3">I20*J20</f>
        <v>400</v>
      </c>
      <c r="L20" s="144" t="s">
        <v>224</v>
      </c>
      <c r="M20" s="94">
        <v>61.2</v>
      </c>
      <c r="N20" s="144">
        <v>35</v>
      </c>
      <c r="O20" s="99">
        <v>10</v>
      </c>
      <c r="P20" s="99">
        <v>0</v>
      </c>
      <c r="Q20" s="99">
        <v>5</v>
      </c>
      <c r="R20" s="142">
        <f t="shared" ref="R20:R30" si="4">((N20+O20+P20+Q20)/3600)/H20</f>
        <v>1.3888888888888888E-2</v>
      </c>
      <c r="S20" s="100">
        <v>0.85</v>
      </c>
      <c r="T20" s="157">
        <f t="shared" ref="T20:T30" si="5">M20*R20</f>
        <v>0.85</v>
      </c>
    </row>
    <row r="21" spans="1:20" s="160" customFormat="1" x14ac:dyDescent="0.3">
      <c r="A21" s="159" t="s">
        <v>829</v>
      </c>
      <c r="B21" s="73" t="s">
        <v>346</v>
      </c>
      <c r="C21" s="96" t="s">
        <v>258</v>
      </c>
      <c r="D21" s="101" t="s">
        <v>87</v>
      </c>
      <c r="E21" s="159" t="s">
        <v>829</v>
      </c>
      <c r="F21" s="99" t="s">
        <v>464</v>
      </c>
      <c r="G21" s="144" t="s">
        <v>6</v>
      </c>
      <c r="H21" s="144">
        <v>1</v>
      </c>
      <c r="I21" s="144">
        <v>20</v>
      </c>
      <c r="J21" s="144">
        <v>20</v>
      </c>
      <c r="K21" s="114">
        <f t="shared" ref="K21" si="6">I21*J21</f>
        <v>400</v>
      </c>
      <c r="L21" s="144" t="s">
        <v>224</v>
      </c>
      <c r="M21" s="94">
        <v>58.65</v>
      </c>
      <c r="N21" s="144">
        <v>35</v>
      </c>
      <c r="O21" s="99">
        <v>10</v>
      </c>
      <c r="P21" s="99">
        <v>0</v>
      </c>
      <c r="Q21" s="99">
        <v>5</v>
      </c>
      <c r="R21" s="142">
        <f t="shared" si="4"/>
        <v>1.3888888888888888E-2</v>
      </c>
      <c r="S21" s="100">
        <v>0.85</v>
      </c>
      <c r="T21" s="157">
        <f t="shared" si="5"/>
        <v>0.81458333333333321</v>
      </c>
    </row>
    <row r="22" spans="1:20" s="160" customFormat="1" x14ac:dyDescent="0.3">
      <c r="A22" s="159" t="s">
        <v>829</v>
      </c>
      <c r="B22" s="73" t="s">
        <v>346</v>
      </c>
      <c r="C22" s="73" t="s">
        <v>607</v>
      </c>
      <c r="D22" s="74" t="s">
        <v>87</v>
      </c>
      <c r="E22" s="74"/>
      <c r="F22" s="95" t="s">
        <v>600</v>
      </c>
      <c r="G22" s="94"/>
      <c r="H22" s="94"/>
      <c r="I22" s="94"/>
      <c r="J22" s="94"/>
      <c r="K22" s="114"/>
      <c r="L22" s="94"/>
      <c r="M22" s="159"/>
      <c r="N22" s="159"/>
      <c r="O22" s="159"/>
      <c r="P22" s="159"/>
      <c r="Q22" s="159"/>
      <c r="R22" s="142"/>
      <c r="S22" s="100">
        <v>1.1000000000000001</v>
      </c>
      <c r="T22" s="157"/>
    </row>
    <row r="23" spans="1:20" s="160" customFormat="1" x14ac:dyDescent="0.3">
      <c r="A23" s="159" t="s">
        <v>829</v>
      </c>
      <c r="B23" s="73" t="s">
        <v>346</v>
      </c>
      <c r="C23" s="73" t="s">
        <v>607</v>
      </c>
      <c r="D23" s="74" t="s">
        <v>87</v>
      </c>
      <c r="E23" s="98"/>
      <c r="F23" s="94" t="s">
        <v>601</v>
      </c>
      <c r="G23" s="144" t="s">
        <v>6</v>
      </c>
      <c r="H23" s="144">
        <v>1</v>
      </c>
      <c r="I23" s="144">
        <v>20</v>
      </c>
      <c r="J23" s="144">
        <v>20</v>
      </c>
      <c r="K23" s="114">
        <f t="shared" si="3"/>
        <v>400</v>
      </c>
      <c r="L23" s="144" t="s">
        <v>224</v>
      </c>
      <c r="M23" s="144">
        <v>41.3</v>
      </c>
      <c r="N23" s="144">
        <v>56</v>
      </c>
      <c r="O23" s="99">
        <v>24</v>
      </c>
      <c r="P23" s="99">
        <v>10</v>
      </c>
      <c r="Q23" s="99">
        <v>5</v>
      </c>
      <c r="R23" s="142">
        <f t="shared" si="4"/>
        <v>2.6388888888888889E-2</v>
      </c>
      <c r="S23" s="100">
        <v>1.0900000000000001</v>
      </c>
      <c r="T23" s="157">
        <f t="shared" si="5"/>
        <v>1.0898611111111109</v>
      </c>
    </row>
    <row r="24" spans="1:20" s="160" customFormat="1" x14ac:dyDescent="0.3">
      <c r="A24" s="159" t="s">
        <v>830</v>
      </c>
      <c r="B24" s="73" t="s">
        <v>346</v>
      </c>
      <c r="C24" s="73" t="s">
        <v>607</v>
      </c>
      <c r="D24" s="74" t="s">
        <v>87</v>
      </c>
      <c r="E24" s="98"/>
      <c r="F24" s="94" t="s">
        <v>602</v>
      </c>
      <c r="G24" s="144" t="s">
        <v>6</v>
      </c>
      <c r="H24" s="144">
        <v>1</v>
      </c>
      <c r="I24" s="144">
        <v>20</v>
      </c>
      <c r="J24" s="144">
        <v>20</v>
      </c>
      <c r="K24" s="114">
        <f t="shared" si="3"/>
        <v>400</v>
      </c>
      <c r="L24" s="144" t="s">
        <v>224</v>
      </c>
      <c r="M24" s="144">
        <v>41.3</v>
      </c>
      <c r="N24" s="144">
        <v>56</v>
      </c>
      <c r="O24" s="99">
        <v>24</v>
      </c>
      <c r="P24" s="99">
        <v>10</v>
      </c>
      <c r="Q24" s="99">
        <v>5</v>
      </c>
      <c r="R24" s="142">
        <f t="shared" si="4"/>
        <v>2.6388888888888889E-2</v>
      </c>
      <c r="S24" s="100">
        <v>1.0900000000000001</v>
      </c>
      <c r="T24" s="157">
        <f t="shared" si="5"/>
        <v>1.0898611111111109</v>
      </c>
    </row>
    <row r="25" spans="1:20" s="160" customFormat="1" x14ac:dyDescent="0.3">
      <c r="A25" s="159" t="s">
        <v>829</v>
      </c>
      <c r="B25" s="73" t="s">
        <v>346</v>
      </c>
      <c r="C25" s="73" t="s">
        <v>607</v>
      </c>
      <c r="D25" s="74" t="s">
        <v>87</v>
      </c>
      <c r="E25" s="98"/>
      <c r="F25" s="94" t="s">
        <v>603</v>
      </c>
      <c r="G25" s="144" t="s">
        <v>6</v>
      </c>
      <c r="H25" s="144">
        <v>1</v>
      </c>
      <c r="I25" s="144">
        <v>20</v>
      </c>
      <c r="J25" s="144">
        <v>20</v>
      </c>
      <c r="K25" s="114">
        <f t="shared" si="3"/>
        <v>400</v>
      </c>
      <c r="L25" s="144" t="s">
        <v>224</v>
      </c>
      <c r="M25" s="144">
        <v>40.5</v>
      </c>
      <c r="N25" s="144">
        <v>56</v>
      </c>
      <c r="O25" s="99">
        <v>24</v>
      </c>
      <c r="P25" s="99">
        <v>10</v>
      </c>
      <c r="Q25" s="99">
        <v>5</v>
      </c>
      <c r="R25" s="142">
        <f t="shared" si="4"/>
        <v>2.6388888888888889E-2</v>
      </c>
      <c r="S25" s="100">
        <v>1.0900000000000001</v>
      </c>
      <c r="T25" s="157">
        <f t="shared" si="5"/>
        <v>1.0687500000000001</v>
      </c>
    </row>
    <row r="26" spans="1:20" s="160" customFormat="1" x14ac:dyDescent="0.3">
      <c r="A26" s="159" t="s">
        <v>829</v>
      </c>
      <c r="B26" s="73" t="s">
        <v>346</v>
      </c>
      <c r="C26" s="73" t="s">
        <v>607</v>
      </c>
      <c r="D26" s="74" t="s">
        <v>87</v>
      </c>
      <c r="E26" s="98"/>
      <c r="F26" s="94" t="s">
        <v>604</v>
      </c>
      <c r="G26" s="144" t="s">
        <v>6</v>
      </c>
      <c r="H26" s="144">
        <v>1</v>
      </c>
      <c r="I26" s="144">
        <v>20</v>
      </c>
      <c r="J26" s="144">
        <v>20</v>
      </c>
      <c r="K26" s="114">
        <f t="shared" si="3"/>
        <v>400</v>
      </c>
      <c r="L26" s="144" t="s">
        <v>224</v>
      </c>
      <c r="M26" s="144">
        <v>40.5</v>
      </c>
      <c r="N26" s="144">
        <v>56</v>
      </c>
      <c r="O26" s="99">
        <v>24</v>
      </c>
      <c r="P26" s="99">
        <v>10</v>
      </c>
      <c r="Q26" s="99">
        <v>5</v>
      </c>
      <c r="R26" s="142">
        <f t="shared" si="4"/>
        <v>2.6388888888888889E-2</v>
      </c>
      <c r="S26" s="100">
        <v>1.0900000000000001</v>
      </c>
      <c r="T26" s="157">
        <f t="shared" si="5"/>
        <v>1.0687500000000001</v>
      </c>
    </row>
    <row r="27" spans="1:20" s="160" customFormat="1" x14ac:dyDescent="0.3">
      <c r="A27" s="159" t="s">
        <v>829</v>
      </c>
      <c r="B27" s="73" t="s">
        <v>346</v>
      </c>
      <c r="C27" s="73" t="s">
        <v>607</v>
      </c>
      <c r="D27" s="74" t="s">
        <v>87</v>
      </c>
      <c r="E27" s="98"/>
      <c r="F27" s="94" t="s">
        <v>468</v>
      </c>
      <c r="G27" s="144" t="s">
        <v>6</v>
      </c>
      <c r="H27" s="144">
        <v>2</v>
      </c>
      <c r="I27" s="144">
        <v>20</v>
      </c>
      <c r="J27" s="144">
        <v>20</v>
      </c>
      <c r="K27" s="114">
        <f t="shared" si="3"/>
        <v>400</v>
      </c>
      <c r="L27" s="144" t="s">
        <v>224</v>
      </c>
      <c r="M27" s="144">
        <v>74.3</v>
      </c>
      <c r="N27" s="144">
        <v>56</v>
      </c>
      <c r="O27" s="99">
        <v>24</v>
      </c>
      <c r="P27" s="99">
        <v>10</v>
      </c>
      <c r="Q27" s="99">
        <v>5</v>
      </c>
      <c r="R27" s="142">
        <f t="shared" si="4"/>
        <v>1.3194444444444444E-2</v>
      </c>
      <c r="S27" s="100">
        <v>0.98</v>
      </c>
      <c r="T27" s="157">
        <f t="shared" si="5"/>
        <v>0.98034722222222215</v>
      </c>
    </row>
    <row r="28" spans="1:20" s="160" customFormat="1" x14ac:dyDescent="0.3">
      <c r="A28" s="159" t="s">
        <v>829</v>
      </c>
      <c r="B28" s="73" t="s">
        <v>346</v>
      </c>
      <c r="C28" s="73" t="s">
        <v>607</v>
      </c>
      <c r="D28" s="74" t="s">
        <v>87</v>
      </c>
      <c r="E28" s="98"/>
      <c r="F28" s="94" t="s">
        <v>605</v>
      </c>
      <c r="G28" s="144" t="s">
        <v>6</v>
      </c>
      <c r="H28" s="144">
        <v>2</v>
      </c>
      <c r="I28" s="144">
        <v>20</v>
      </c>
      <c r="J28" s="144">
        <v>20</v>
      </c>
      <c r="K28" s="114">
        <f t="shared" si="3"/>
        <v>400</v>
      </c>
      <c r="L28" s="144" t="s">
        <v>224</v>
      </c>
      <c r="M28" s="144">
        <v>72.7</v>
      </c>
      <c r="N28" s="144">
        <v>56</v>
      </c>
      <c r="O28" s="99">
        <v>24</v>
      </c>
      <c r="P28" s="99">
        <v>10</v>
      </c>
      <c r="Q28" s="99">
        <v>5</v>
      </c>
      <c r="R28" s="142">
        <f t="shared" si="4"/>
        <v>1.3194444444444444E-2</v>
      </c>
      <c r="S28" s="100">
        <v>0.98</v>
      </c>
      <c r="T28" s="157">
        <f t="shared" si="5"/>
        <v>0.95923611111111118</v>
      </c>
    </row>
    <row r="29" spans="1:20" s="160" customFormat="1" x14ac:dyDescent="0.3">
      <c r="A29" s="159" t="s">
        <v>829</v>
      </c>
      <c r="B29" s="73" t="s">
        <v>346</v>
      </c>
      <c r="C29" s="73" t="s">
        <v>607</v>
      </c>
      <c r="D29" s="74" t="s">
        <v>87</v>
      </c>
      <c r="E29" s="98"/>
      <c r="F29" s="94" t="s">
        <v>606</v>
      </c>
      <c r="G29" s="144" t="s">
        <v>6</v>
      </c>
      <c r="H29" s="144">
        <v>2</v>
      </c>
      <c r="I29" s="144">
        <v>20</v>
      </c>
      <c r="J29" s="144">
        <v>20</v>
      </c>
      <c r="K29" s="114">
        <f t="shared" si="3"/>
        <v>400</v>
      </c>
      <c r="L29" s="144" t="s">
        <v>224</v>
      </c>
      <c r="M29" s="144">
        <v>72.7</v>
      </c>
      <c r="N29" s="144">
        <v>56</v>
      </c>
      <c r="O29" s="99">
        <v>24</v>
      </c>
      <c r="P29" s="99">
        <v>10</v>
      </c>
      <c r="Q29" s="99">
        <v>5</v>
      </c>
      <c r="R29" s="142">
        <f t="shared" si="4"/>
        <v>1.3194444444444444E-2</v>
      </c>
      <c r="S29" s="100">
        <v>0.98</v>
      </c>
      <c r="T29" s="157">
        <f t="shared" si="5"/>
        <v>0.95923611111111118</v>
      </c>
    </row>
    <row r="30" spans="1:20" x14ac:dyDescent="0.3">
      <c r="A30" s="64"/>
      <c r="B30" s="110" t="s">
        <v>0</v>
      </c>
      <c r="C30" s="66" t="s">
        <v>220</v>
      </c>
      <c r="D30" s="68" t="s">
        <v>2</v>
      </c>
      <c r="E30" s="68"/>
      <c r="F30" s="37" t="s">
        <v>221</v>
      </c>
      <c r="G30" s="37" t="s">
        <v>6</v>
      </c>
      <c r="H30" s="37">
        <v>1</v>
      </c>
      <c r="I30" s="37">
        <v>20</v>
      </c>
      <c r="J30" s="37">
        <v>20</v>
      </c>
      <c r="K30" s="111">
        <f t="shared" si="3"/>
        <v>400</v>
      </c>
      <c r="L30" s="37">
        <v>1.3</v>
      </c>
      <c r="M30" s="37">
        <v>72</v>
      </c>
      <c r="N30" s="37">
        <v>49</v>
      </c>
      <c r="O30" s="37">
        <v>11</v>
      </c>
      <c r="P30" s="37">
        <v>0</v>
      </c>
      <c r="Q30" s="68">
        <v>30</v>
      </c>
      <c r="R30" s="148">
        <f t="shared" si="4"/>
        <v>2.5000000000000001E-2</v>
      </c>
      <c r="S30" s="89">
        <v>1.8</v>
      </c>
      <c r="T30" s="155">
        <f t="shared" si="5"/>
        <v>1.8</v>
      </c>
    </row>
    <row r="31" spans="1:20" s="160" customFormat="1" x14ac:dyDescent="0.3">
      <c r="A31" s="159" t="s">
        <v>829</v>
      </c>
      <c r="B31" s="119" t="s">
        <v>346</v>
      </c>
      <c r="C31" s="119" t="s">
        <v>376</v>
      </c>
      <c r="D31" s="119" t="s">
        <v>2</v>
      </c>
      <c r="E31" s="119"/>
      <c r="F31" s="95" t="s">
        <v>867</v>
      </c>
      <c r="G31" s="95"/>
      <c r="H31" s="95"/>
      <c r="I31" s="95"/>
      <c r="J31" s="95"/>
      <c r="K31" s="114"/>
      <c r="L31" s="95"/>
      <c r="M31" s="95"/>
      <c r="N31" s="95"/>
      <c r="O31" s="95"/>
      <c r="P31" s="95"/>
      <c r="Q31" s="98"/>
      <c r="R31" s="142"/>
      <c r="S31" s="100">
        <v>0.84</v>
      </c>
      <c r="T31" s="157"/>
    </row>
    <row r="32" spans="1:20" s="160" customFormat="1" x14ac:dyDescent="0.3">
      <c r="A32" s="159" t="s">
        <v>829</v>
      </c>
      <c r="B32" s="73" t="s">
        <v>346</v>
      </c>
      <c r="C32" s="94" t="s">
        <v>376</v>
      </c>
      <c r="D32" s="119" t="s">
        <v>2</v>
      </c>
      <c r="E32" s="119"/>
      <c r="F32" s="95" t="s">
        <v>608</v>
      </c>
      <c r="G32" s="95" t="s">
        <v>6</v>
      </c>
      <c r="H32" s="95">
        <v>1</v>
      </c>
      <c r="I32" s="95">
        <v>20</v>
      </c>
      <c r="J32" s="95">
        <v>20</v>
      </c>
      <c r="K32" s="114">
        <f t="shared" si="3"/>
        <v>400</v>
      </c>
      <c r="L32" s="95">
        <v>5</v>
      </c>
      <c r="M32" s="95">
        <v>45.7</v>
      </c>
      <c r="N32" s="95">
        <v>35</v>
      </c>
      <c r="O32" s="95">
        <v>10</v>
      </c>
      <c r="P32" s="95">
        <v>15</v>
      </c>
      <c r="Q32" s="98">
        <v>5</v>
      </c>
      <c r="R32" s="142">
        <f t="shared" ref="R32:R89" si="7">((N32+O32+P32+Q32)/3600)/H32</f>
        <v>1.8055555555555554E-2</v>
      </c>
      <c r="S32" s="100">
        <v>0.84</v>
      </c>
      <c r="T32" s="157">
        <f t="shared" ref="T32:T89" si="8">M32*R32</f>
        <v>0.82513888888888887</v>
      </c>
    </row>
    <row r="33" spans="1:20" s="160" customFormat="1" x14ac:dyDescent="0.3">
      <c r="A33" s="159" t="s">
        <v>829</v>
      </c>
      <c r="B33" s="73" t="s">
        <v>346</v>
      </c>
      <c r="C33" s="94" t="s">
        <v>376</v>
      </c>
      <c r="D33" s="94" t="s">
        <v>2</v>
      </c>
      <c r="E33" s="94"/>
      <c r="F33" s="94" t="s">
        <v>428</v>
      </c>
      <c r="G33" s="94" t="s">
        <v>6</v>
      </c>
      <c r="H33" s="94">
        <v>1</v>
      </c>
      <c r="I33" s="94">
        <v>20</v>
      </c>
      <c r="J33" s="94">
        <v>20</v>
      </c>
      <c r="K33" s="114">
        <f t="shared" si="3"/>
        <v>400</v>
      </c>
      <c r="L33" s="94">
        <v>6.5</v>
      </c>
      <c r="M33" s="94">
        <v>47.7</v>
      </c>
      <c r="N33" s="94">
        <v>40</v>
      </c>
      <c r="O33" s="95">
        <v>8</v>
      </c>
      <c r="P33" s="95">
        <v>12</v>
      </c>
      <c r="Q33" s="95">
        <v>5</v>
      </c>
      <c r="R33" s="142">
        <f t="shared" si="7"/>
        <v>1.8055555555555554E-2</v>
      </c>
      <c r="S33" s="77">
        <v>0.86</v>
      </c>
      <c r="T33" s="157">
        <f t="shared" si="8"/>
        <v>0.86124999999999996</v>
      </c>
    </row>
    <row r="34" spans="1:20" s="160" customFormat="1" x14ac:dyDescent="0.3">
      <c r="A34" s="159" t="s">
        <v>885</v>
      </c>
      <c r="B34" s="73" t="s">
        <v>346</v>
      </c>
      <c r="C34" s="94" t="s">
        <v>376</v>
      </c>
      <c r="D34" s="94" t="s">
        <v>2</v>
      </c>
      <c r="E34" s="94"/>
      <c r="F34" s="94" t="s">
        <v>429</v>
      </c>
      <c r="G34" s="94" t="s">
        <v>6</v>
      </c>
      <c r="H34" s="94">
        <v>1</v>
      </c>
      <c r="I34" s="94">
        <v>20</v>
      </c>
      <c r="J34" s="94">
        <v>20</v>
      </c>
      <c r="K34" s="114">
        <f t="shared" si="3"/>
        <v>400</v>
      </c>
      <c r="L34" s="94">
        <v>5.4</v>
      </c>
      <c r="M34" s="94">
        <v>44.4</v>
      </c>
      <c r="N34" s="94">
        <v>44</v>
      </c>
      <c r="O34" s="95">
        <v>10</v>
      </c>
      <c r="P34" s="95">
        <v>14</v>
      </c>
      <c r="Q34" s="95">
        <v>5</v>
      </c>
      <c r="R34" s="142">
        <f t="shared" si="7"/>
        <v>2.0277777777777777E-2</v>
      </c>
      <c r="S34" s="77">
        <v>0.9</v>
      </c>
      <c r="T34" s="157">
        <f t="shared" si="8"/>
        <v>0.90033333333333321</v>
      </c>
    </row>
    <row r="35" spans="1:20" s="160" customFormat="1" x14ac:dyDescent="0.3">
      <c r="A35" s="159" t="s">
        <v>829</v>
      </c>
      <c r="B35" s="73" t="s">
        <v>346</v>
      </c>
      <c r="C35" s="94" t="s">
        <v>376</v>
      </c>
      <c r="D35" s="94" t="s">
        <v>2</v>
      </c>
      <c r="E35" s="94"/>
      <c r="F35" s="94" t="s">
        <v>430</v>
      </c>
      <c r="G35" s="94" t="s">
        <v>6</v>
      </c>
      <c r="H35" s="94">
        <v>1</v>
      </c>
      <c r="I35" s="94">
        <v>20</v>
      </c>
      <c r="J35" s="94">
        <v>20</v>
      </c>
      <c r="K35" s="114">
        <f t="shared" si="3"/>
        <v>400</v>
      </c>
      <c r="L35" s="94">
        <v>6.5</v>
      </c>
      <c r="M35" s="94">
        <v>47.7</v>
      </c>
      <c r="N35" s="94">
        <v>40</v>
      </c>
      <c r="O35" s="95">
        <v>8</v>
      </c>
      <c r="P35" s="95">
        <v>12</v>
      </c>
      <c r="Q35" s="95">
        <v>5</v>
      </c>
      <c r="R35" s="142">
        <f t="shared" si="7"/>
        <v>1.8055555555555554E-2</v>
      </c>
      <c r="S35" s="117">
        <v>0.86</v>
      </c>
      <c r="T35" s="157">
        <f t="shared" si="8"/>
        <v>0.86124999999999996</v>
      </c>
    </row>
    <row r="36" spans="1:20" s="160" customFormat="1" x14ac:dyDescent="0.3">
      <c r="A36" s="159" t="s">
        <v>885</v>
      </c>
      <c r="B36" s="73" t="s">
        <v>346</v>
      </c>
      <c r="C36" s="94" t="s">
        <v>376</v>
      </c>
      <c r="D36" s="94" t="s">
        <v>2</v>
      </c>
      <c r="E36" s="94"/>
      <c r="F36" s="94" t="s">
        <v>431</v>
      </c>
      <c r="G36" s="94" t="s">
        <v>6</v>
      </c>
      <c r="H36" s="94">
        <v>1</v>
      </c>
      <c r="I36" s="94">
        <v>20</v>
      </c>
      <c r="J36" s="94">
        <v>20</v>
      </c>
      <c r="K36" s="114">
        <f t="shared" si="3"/>
        <v>400</v>
      </c>
      <c r="L36" s="94">
        <v>5.4</v>
      </c>
      <c r="M36" s="94">
        <v>44.4</v>
      </c>
      <c r="N36" s="94">
        <v>44</v>
      </c>
      <c r="O36" s="95">
        <v>10</v>
      </c>
      <c r="P36" s="95">
        <v>14</v>
      </c>
      <c r="Q36" s="95">
        <v>5</v>
      </c>
      <c r="R36" s="142">
        <f t="shared" si="7"/>
        <v>2.0277777777777777E-2</v>
      </c>
      <c r="S36" s="77">
        <v>0.9</v>
      </c>
      <c r="T36" s="157">
        <f t="shared" si="8"/>
        <v>0.90033333333333321</v>
      </c>
    </row>
    <row r="37" spans="1:20" s="160" customFormat="1" x14ac:dyDescent="0.3">
      <c r="A37" s="159" t="s">
        <v>829</v>
      </c>
      <c r="B37" s="73" t="s">
        <v>346</v>
      </c>
      <c r="C37" s="97" t="s">
        <v>376</v>
      </c>
      <c r="D37" s="97" t="s">
        <v>2</v>
      </c>
      <c r="E37" s="97"/>
      <c r="F37" s="94" t="s">
        <v>432</v>
      </c>
      <c r="G37" s="144" t="s">
        <v>6</v>
      </c>
      <c r="H37" s="144">
        <v>1</v>
      </c>
      <c r="I37" s="144">
        <v>20</v>
      </c>
      <c r="J37" s="144">
        <v>20</v>
      </c>
      <c r="K37" s="114">
        <f t="shared" si="3"/>
        <v>400</v>
      </c>
      <c r="L37" s="95">
        <v>4.4000000000000004</v>
      </c>
      <c r="M37" s="95">
        <v>49.5</v>
      </c>
      <c r="N37" s="95">
        <v>40</v>
      </c>
      <c r="O37" s="95">
        <v>12</v>
      </c>
      <c r="P37" s="95">
        <v>8</v>
      </c>
      <c r="Q37" s="98">
        <v>5</v>
      </c>
      <c r="R37" s="142">
        <f t="shared" si="7"/>
        <v>1.8055555555555554E-2</v>
      </c>
      <c r="S37" s="100">
        <v>0.89</v>
      </c>
      <c r="T37" s="157">
        <f t="shared" si="8"/>
        <v>0.89374999999999993</v>
      </c>
    </row>
    <row r="38" spans="1:20" s="156" customFormat="1" x14ac:dyDescent="0.3">
      <c r="A38" s="154"/>
      <c r="B38" s="34" t="s">
        <v>0</v>
      </c>
      <c r="C38" s="34" t="s">
        <v>222</v>
      </c>
      <c r="D38" s="36" t="s">
        <v>2</v>
      </c>
      <c r="E38" s="36"/>
      <c r="F38" s="36" t="s">
        <v>223</v>
      </c>
      <c r="G38" s="36" t="s">
        <v>6</v>
      </c>
      <c r="H38" s="36">
        <v>1</v>
      </c>
      <c r="I38" s="36">
        <v>20</v>
      </c>
      <c r="J38" s="36">
        <v>20</v>
      </c>
      <c r="K38" s="111">
        <f t="shared" si="3"/>
        <v>400</v>
      </c>
      <c r="L38" s="36" t="s">
        <v>224</v>
      </c>
      <c r="M38" s="36">
        <v>48.4</v>
      </c>
      <c r="N38" s="36">
        <v>43</v>
      </c>
      <c r="O38" s="36">
        <v>10</v>
      </c>
      <c r="P38" s="36">
        <v>12</v>
      </c>
      <c r="Q38" s="36">
        <v>30</v>
      </c>
      <c r="R38" s="148">
        <f t="shared" si="7"/>
        <v>2.6388888888888889E-2</v>
      </c>
      <c r="S38" s="112">
        <f t="shared" ref="S38" si="9">T38</f>
        <v>1.2772222222222223</v>
      </c>
      <c r="T38" s="155">
        <f t="shared" si="8"/>
        <v>1.2772222222222223</v>
      </c>
    </row>
    <row r="39" spans="1:20" x14ac:dyDescent="0.3">
      <c r="A39" s="64"/>
      <c r="B39" s="138" t="s">
        <v>0</v>
      </c>
      <c r="C39" s="138" t="s">
        <v>222</v>
      </c>
      <c r="D39" s="138" t="s">
        <v>87</v>
      </c>
      <c r="E39" s="138"/>
      <c r="F39" s="149" t="s">
        <v>270</v>
      </c>
      <c r="G39" s="149" t="s">
        <v>6</v>
      </c>
      <c r="H39" s="149">
        <v>1</v>
      </c>
      <c r="I39" s="149">
        <v>20</v>
      </c>
      <c r="J39" s="149">
        <v>20</v>
      </c>
      <c r="K39" s="111">
        <f t="shared" si="3"/>
        <v>400</v>
      </c>
      <c r="L39" s="149">
        <v>5.2</v>
      </c>
      <c r="M39" s="68">
        <v>66</v>
      </c>
      <c r="N39" s="68">
        <v>45</v>
      </c>
      <c r="O39" s="68">
        <v>14</v>
      </c>
      <c r="P39" s="68">
        <v>1</v>
      </c>
      <c r="Q39" s="68">
        <v>30</v>
      </c>
      <c r="R39" s="148">
        <f t="shared" si="7"/>
        <v>2.5000000000000001E-2</v>
      </c>
      <c r="S39" s="112">
        <v>1.65</v>
      </c>
      <c r="T39" s="155">
        <f t="shared" si="8"/>
        <v>1.6500000000000001</v>
      </c>
    </row>
    <row r="40" spans="1:20" x14ac:dyDescent="0.3">
      <c r="A40" s="64"/>
      <c r="B40" s="34" t="s">
        <v>0</v>
      </c>
      <c r="C40" s="88" t="s">
        <v>226</v>
      </c>
      <c r="D40" s="88" t="s">
        <v>2</v>
      </c>
      <c r="E40" s="88"/>
      <c r="F40" s="37" t="s">
        <v>227</v>
      </c>
      <c r="G40" s="37" t="s">
        <v>6</v>
      </c>
      <c r="H40" s="37">
        <v>1</v>
      </c>
      <c r="I40" s="37">
        <v>20</v>
      </c>
      <c r="J40" s="37">
        <v>20</v>
      </c>
      <c r="K40" s="111">
        <f t="shared" si="3"/>
        <v>400</v>
      </c>
      <c r="L40" s="37">
        <v>1.79</v>
      </c>
      <c r="M40" s="37">
        <v>45.7</v>
      </c>
      <c r="N40" s="37">
        <v>37</v>
      </c>
      <c r="O40" s="37">
        <v>28</v>
      </c>
      <c r="P40" s="37">
        <v>0</v>
      </c>
      <c r="Q40" s="36">
        <v>30</v>
      </c>
      <c r="R40" s="148">
        <f t="shared" si="7"/>
        <v>2.6388888888888889E-2</v>
      </c>
      <c r="S40" s="89">
        <v>1.2059722222222222</v>
      </c>
      <c r="T40" s="155">
        <f t="shared" si="8"/>
        <v>1.2059722222222222</v>
      </c>
    </row>
    <row r="41" spans="1:20" s="160" customFormat="1" x14ac:dyDescent="0.3">
      <c r="A41" s="159" t="s">
        <v>885</v>
      </c>
      <c r="B41" s="73" t="s">
        <v>346</v>
      </c>
      <c r="C41" s="94" t="s">
        <v>347</v>
      </c>
      <c r="D41" s="94" t="s">
        <v>2</v>
      </c>
      <c r="E41" s="94"/>
      <c r="F41" s="95" t="s">
        <v>609</v>
      </c>
      <c r="G41" s="95" t="s">
        <v>6</v>
      </c>
      <c r="H41" s="95">
        <v>1</v>
      </c>
      <c r="I41" s="95">
        <v>20</v>
      </c>
      <c r="J41" s="95">
        <v>20</v>
      </c>
      <c r="K41" s="114">
        <f t="shared" si="3"/>
        <v>400</v>
      </c>
      <c r="L41" s="95" t="s">
        <v>224</v>
      </c>
      <c r="M41" s="95">
        <v>50</v>
      </c>
      <c r="N41" s="95">
        <v>49</v>
      </c>
      <c r="O41" s="95">
        <v>12</v>
      </c>
      <c r="P41" s="95">
        <v>0</v>
      </c>
      <c r="Q41" s="74">
        <v>7</v>
      </c>
      <c r="R41" s="142">
        <f t="shared" si="7"/>
        <v>1.8888888888888889E-2</v>
      </c>
      <c r="S41" s="77">
        <v>0.94</v>
      </c>
      <c r="T41" s="157">
        <f t="shared" si="8"/>
        <v>0.94444444444444442</v>
      </c>
    </row>
    <row r="42" spans="1:20" s="160" customFormat="1" x14ac:dyDescent="0.3">
      <c r="A42" s="159" t="s">
        <v>885</v>
      </c>
      <c r="B42" s="73" t="s">
        <v>346</v>
      </c>
      <c r="C42" s="94" t="s">
        <v>347</v>
      </c>
      <c r="D42" s="94" t="s">
        <v>2</v>
      </c>
      <c r="E42" s="94"/>
      <c r="F42" s="95" t="s">
        <v>770</v>
      </c>
      <c r="G42" s="95" t="s">
        <v>6</v>
      </c>
      <c r="H42" s="95">
        <v>1</v>
      </c>
      <c r="I42" s="95">
        <v>20</v>
      </c>
      <c r="J42" s="95">
        <v>20</v>
      </c>
      <c r="K42" s="114">
        <f t="shared" ref="K42" si="10">I42*J42</f>
        <v>400</v>
      </c>
      <c r="L42" s="95" t="s">
        <v>224</v>
      </c>
      <c r="M42" s="95">
        <v>50</v>
      </c>
      <c r="N42" s="95">
        <v>49</v>
      </c>
      <c r="O42" s="95">
        <v>12</v>
      </c>
      <c r="P42" s="95">
        <v>0</v>
      </c>
      <c r="Q42" s="74">
        <v>7</v>
      </c>
      <c r="R42" s="142">
        <f t="shared" si="7"/>
        <v>1.8888888888888889E-2</v>
      </c>
      <c r="S42" s="77">
        <v>0.94</v>
      </c>
      <c r="T42" s="157">
        <f t="shared" si="8"/>
        <v>0.94444444444444442</v>
      </c>
    </row>
    <row r="43" spans="1:20" s="160" customFormat="1" x14ac:dyDescent="0.3">
      <c r="A43" s="159" t="s">
        <v>885</v>
      </c>
      <c r="B43" s="73" t="s">
        <v>346</v>
      </c>
      <c r="C43" s="94" t="s">
        <v>347</v>
      </c>
      <c r="D43" s="94" t="s">
        <v>2</v>
      </c>
      <c r="E43" s="94"/>
      <c r="F43" s="95" t="s">
        <v>433</v>
      </c>
      <c r="G43" s="94" t="s">
        <v>6</v>
      </c>
      <c r="H43" s="94">
        <v>1</v>
      </c>
      <c r="I43" s="94">
        <v>20</v>
      </c>
      <c r="J43" s="94">
        <v>20</v>
      </c>
      <c r="K43" s="114">
        <f t="shared" si="3"/>
        <v>400</v>
      </c>
      <c r="L43" s="94" t="s">
        <v>224</v>
      </c>
      <c r="M43" s="94">
        <v>52</v>
      </c>
      <c r="N43" s="94">
        <v>49</v>
      </c>
      <c r="O43" s="95">
        <v>12</v>
      </c>
      <c r="P43" s="95">
        <v>0</v>
      </c>
      <c r="Q43" s="95">
        <v>7</v>
      </c>
      <c r="R43" s="142">
        <f t="shared" si="7"/>
        <v>1.8888888888888889E-2</v>
      </c>
      <c r="S43" s="77">
        <v>0.95</v>
      </c>
      <c r="T43" s="157">
        <f t="shared" si="8"/>
        <v>0.98222222222222222</v>
      </c>
    </row>
    <row r="44" spans="1:20" s="160" customFormat="1" x14ac:dyDescent="0.3">
      <c r="A44" s="159" t="s">
        <v>885</v>
      </c>
      <c r="B44" s="73" t="s">
        <v>346</v>
      </c>
      <c r="C44" s="94" t="s">
        <v>347</v>
      </c>
      <c r="D44" s="94" t="s">
        <v>2</v>
      </c>
      <c r="E44" s="94"/>
      <c r="F44" s="95" t="s">
        <v>610</v>
      </c>
      <c r="G44" s="94" t="s">
        <v>6</v>
      </c>
      <c r="H44" s="94">
        <v>1</v>
      </c>
      <c r="I44" s="94">
        <v>20</v>
      </c>
      <c r="J44" s="94">
        <v>20</v>
      </c>
      <c r="K44" s="114">
        <f t="shared" ref="K44" si="11">I44*J44</f>
        <v>400</v>
      </c>
      <c r="L44" s="94" t="s">
        <v>224</v>
      </c>
      <c r="M44" s="94">
        <v>52</v>
      </c>
      <c r="N44" s="94">
        <v>49</v>
      </c>
      <c r="O44" s="95">
        <v>12</v>
      </c>
      <c r="P44" s="95">
        <v>0</v>
      </c>
      <c r="Q44" s="95">
        <v>7</v>
      </c>
      <c r="R44" s="142">
        <f t="shared" si="7"/>
        <v>1.8888888888888889E-2</v>
      </c>
      <c r="S44" s="77">
        <v>0.95</v>
      </c>
      <c r="T44" s="157">
        <f t="shared" si="8"/>
        <v>0.98222222222222222</v>
      </c>
    </row>
    <row r="45" spans="1:20" s="160" customFormat="1" x14ac:dyDescent="0.3">
      <c r="A45" s="159" t="s">
        <v>829</v>
      </c>
      <c r="B45" s="73" t="s">
        <v>346</v>
      </c>
      <c r="C45" s="94" t="s">
        <v>347</v>
      </c>
      <c r="D45" s="94" t="s">
        <v>87</v>
      </c>
      <c r="E45" s="94"/>
      <c r="F45" s="95" t="s">
        <v>611</v>
      </c>
      <c r="G45" s="94"/>
      <c r="H45" s="94"/>
      <c r="I45" s="94"/>
      <c r="J45" s="94"/>
      <c r="K45" s="114"/>
      <c r="L45" s="94"/>
      <c r="M45" s="94"/>
      <c r="N45" s="94"/>
      <c r="O45" s="95"/>
      <c r="P45" s="95"/>
      <c r="Q45" s="95"/>
      <c r="R45" s="142"/>
      <c r="S45" s="77">
        <v>0.93</v>
      </c>
      <c r="T45" s="157"/>
    </row>
    <row r="46" spans="1:20" s="160" customFormat="1" x14ac:dyDescent="0.3">
      <c r="A46" s="159" t="s">
        <v>829</v>
      </c>
      <c r="B46" s="73" t="s">
        <v>346</v>
      </c>
      <c r="C46" s="94" t="s">
        <v>347</v>
      </c>
      <c r="D46" s="94" t="s">
        <v>87</v>
      </c>
      <c r="E46" s="94"/>
      <c r="F46" s="95" t="s">
        <v>612</v>
      </c>
      <c r="G46" s="94"/>
      <c r="H46" s="94"/>
      <c r="I46" s="94"/>
      <c r="J46" s="94"/>
      <c r="K46" s="114"/>
      <c r="L46" s="94"/>
      <c r="M46" s="94"/>
      <c r="N46" s="94"/>
      <c r="O46" s="95"/>
      <c r="P46" s="95"/>
      <c r="Q46" s="95"/>
      <c r="R46" s="142"/>
      <c r="S46" s="77">
        <v>0.93</v>
      </c>
      <c r="T46" s="157"/>
    </row>
    <row r="47" spans="1:20" s="160" customFormat="1" x14ac:dyDescent="0.3">
      <c r="A47" s="159" t="s">
        <v>829</v>
      </c>
      <c r="B47" s="73" t="s">
        <v>346</v>
      </c>
      <c r="C47" s="94" t="s">
        <v>347</v>
      </c>
      <c r="D47" s="94" t="s">
        <v>87</v>
      </c>
      <c r="E47" s="94"/>
      <c r="F47" s="95" t="s">
        <v>613</v>
      </c>
      <c r="G47" s="94"/>
      <c r="H47" s="94"/>
      <c r="I47" s="94"/>
      <c r="J47" s="94"/>
      <c r="K47" s="114"/>
      <c r="L47" s="94"/>
      <c r="M47" s="94"/>
      <c r="N47" s="94"/>
      <c r="O47" s="95"/>
      <c r="P47" s="95"/>
      <c r="Q47" s="95"/>
      <c r="R47" s="142"/>
      <c r="S47" s="77">
        <v>1.1000000000000001</v>
      </c>
      <c r="T47" s="157"/>
    </row>
    <row r="48" spans="1:20" s="160" customFormat="1" x14ac:dyDescent="0.3">
      <c r="A48" s="159" t="s">
        <v>829</v>
      </c>
      <c r="B48" s="73" t="s">
        <v>346</v>
      </c>
      <c r="C48" s="94" t="s">
        <v>347</v>
      </c>
      <c r="D48" s="94" t="s">
        <v>87</v>
      </c>
      <c r="E48" s="94"/>
      <c r="F48" s="95" t="s">
        <v>614</v>
      </c>
      <c r="G48" s="94"/>
      <c r="H48" s="94"/>
      <c r="I48" s="94"/>
      <c r="J48" s="94"/>
      <c r="K48" s="114"/>
      <c r="L48" s="94"/>
      <c r="M48" s="94"/>
      <c r="N48" s="94"/>
      <c r="O48" s="95"/>
      <c r="P48" s="95"/>
      <c r="Q48" s="95"/>
      <c r="R48" s="142"/>
      <c r="S48" s="77">
        <v>1.1000000000000001</v>
      </c>
      <c r="T48" s="157"/>
    </row>
    <row r="49" spans="1:20" s="160" customFormat="1" x14ac:dyDescent="0.3">
      <c r="A49" s="159" t="s">
        <v>829</v>
      </c>
      <c r="B49" s="73" t="s">
        <v>346</v>
      </c>
      <c r="C49" s="94" t="s">
        <v>347</v>
      </c>
      <c r="D49" s="94" t="s">
        <v>87</v>
      </c>
      <c r="E49" s="94"/>
      <c r="F49" s="95" t="s">
        <v>615</v>
      </c>
      <c r="G49" s="94"/>
      <c r="H49" s="94"/>
      <c r="I49" s="94"/>
      <c r="J49" s="94"/>
      <c r="K49" s="114"/>
      <c r="L49" s="94"/>
      <c r="M49" s="94"/>
      <c r="N49" s="94"/>
      <c r="O49" s="95"/>
      <c r="P49" s="95"/>
      <c r="Q49" s="95"/>
      <c r="R49" s="142"/>
      <c r="S49" s="77">
        <v>1.1000000000000001</v>
      </c>
      <c r="T49" s="157"/>
    </row>
    <row r="50" spans="1:20" s="160" customFormat="1" x14ac:dyDescent="0.3">
      <c r="A50" s="159" t="s">
        <v>829</v>
      </c>
      <c r="B50" s="73" t="s">
        <v>346</v>
      </c>
      <c r="C50" s="94" t="s">
        <v>347</v>
      </c>
      <c r="D50" s="94" t="s">
        <v>87</v>
      </c>
      <c r="E50" s="94"/>
      <c r="F50" s="95" t="s">
        <v>616</v>
      </c>
      <c r="G50" s="94"/>
      <c r="H50" s="94"/>
      <c r="I50" s="94"/>
      <c r="J50" s="94"/>
      <c r="K50" s="114"/>
      <c r="L50" s="94"/>
      <c r="M50" s="94"/>
      <c r="N50" s="94"/>
      <c r="O50" s="95"/>
      <c r="P50" s="95"/>
      <c r="Q50" s="95"/>
      <c r="R50" s="142"/>
      <c r="S50" s="77">
        <v>1.1000000000000001</v>
      </c>
      <c r="T50" s="157"/>
    </row>
    <row r="51" spans="1:20" s="160" customFormat="1" x14ac:dyDescent="0.3">
      <c r="A51" s="159" t="s">
        <v>829</v>
      </c>
      <c r="B51" s="73" t="s">
        <v>346</v>
      </c>
      <c r="C51" s="94" t="s">
        <v>347</v>
      </c>
      <c r="D51" s="94" t="s">
        <v>87</v>
      </c>
      <c r="E51" s="94"/>
      <c r="F51" s="95" t="s">
        <v>617</v>
      </c>
      <c r="G51" s="94"/>
      <c r="H51" s="94"/>
      <c r="I51" s="94"/>
      <c r="J51" s="94"/>
      <c r="K51" s="114"/>
      <c r="L51" s="94"/>
      <c r="M51" s="94"/>
      <c r="N51" s="94"/>
      <c r="O51" s="95"/>
      <c r="P51" s="95"/>
      <c r="Q51" s="95"/>
      <c r="R51" s="142"/>
      <c r="S51" s="77">
        <v>1.1000000000000001</v>
      </c>
      <c r="T51" s="157"/>
    </row>
    <row r="52" spans="1:20" s="160" customFormat="1" x14ac:dyDescent="0.3">
      <c r="A52" s="159" t="s">
        <v>830</v>
      </c>
      <c r="B52" s="73" t="s">
        <v>346</v>
      </c>
      <c r="C52" s="94" t="s">
        <v>347</v>
      </c>
      <c r="D52" s="94" t="s">
        <v>87</v>
      </c>
      <c r="E52" s="94"/>
      <c r="F52" s="95" t="s">
        <v>618</v>
      </c>
      <c r="G52" s="94"/>
      <c r="H52" s="94"/>
      <c r="I52" s="94"/>
      <c r="J52" s="94"/>
      <c r="K52" s="114"/>
      <c r="L52" s="94"/>
      <c r="M52" s="94"/>
      <c r="N52" s="94"/>
      <c r="O52" s="95"/>
      <c r="P52" s="95"/>
      <c r="Q52" s="95"/>
      <c r="R52" s="142"/>
      <c r="S52" s="77">
        <v>1.1000000000000001</v>
      </c>
      <c r="T52" s="157"/>
    </row>
    <row r="53" spans="1:20" s="160" customFormat="1" x14ac:dyDescent="0.3">
      <c r="A53" s="159" t="s">
        <v>829</v>
      </c>
      <c r="B53" s="73" t="s">
        <v>346</v>
      </c>
      <c r="C53" s="94" t="s">
        <v>347</v>
      </c>
      <c r="D53" s="94" t="s">
        <v>87</v>
      </c>
      <c r="E53" s="94"/>
      <c r="F53" s="95" t="s">
        <v>619</v>
      </c>
      <c r="G53" s="94"/>
      <c r="H53" s="94"/>
      <c r="I53" s="94"/>
      <c r="J53" s="94"/>
      <c r="K53" s="114"/>
      <c r="L53" s="94"/>
      <c r="M53" s="94"/>
      <c r="N53" s="94"/>
      <c r="O53" s="95"/>
      <c r="P53" s="95"/>
      <c r="Q53" s="95"/>
      <c r="R53" s="142"/>
      <c r="S53" s="77">
        <v>1.1000000000000001</v>
      </c>
      <c r="T53" s="157"/>
    </row>
    <row r="54" spans="1:20" s="160" customFormat="1" x14ac:dyDescent="0.3">
      <c r="A54" s="159" t="s">
        <v>829</v>
      </c>
      <c r="B54" s="73" t="s">
        <v>346</v>
      </c>
      <c r="C54" s="94" t="s">
        <v>347</v>
      </c>
      <c r="D54" s="94" t="s">
        <v>87</v>
      </c>
      <c r="E54" s="94"/>
      <c r="F54" s="95" t="s">
        <v>620</v>
      </c>
      <c r="G54" s="94"/>
      <c r="H54" s="94"/>
      <c r="I54" s="94"/>
      <c r="J54" s="94"/>
      <c r="K54" s="114"/>
      <c r="L54" s="94"/>
      <c r="M54" s="94"/>
      <c r="N54" s="94"/>
      <c r="O54" s="95"/>
      <c r="P54" s="95"/>
      <c r="Q54" s="95"/>
      <c r="R54" s="142"/>
      <c r="S54" s="77">
        <v>1.1000000000000001</v>
      </c>
      <c r="T54" s="157"/>
    </row>
    <row r="55" spans="1:20" x14ac:dyDescent="0.3">
      <c r="A55" s="64"/>
      <c r="B55" s="34" t="s">
        <v>0</v>
      </c>
      <c r="C55" s="34" t="s">
        <v>8</v>
      </c>
      <c r="D55" s="36" t="s">
        <v>2</v>
      </c>
      <c r="E55" s="36"/>
      <c r="F55" s="36" t="s">
        <v>228</v>
      </c>
      <c r="G55" s="36" t="s">
        <v>6</v>
      </c>
      <c r="H55" s="36">
        <v>1</v>
      </c>
      <c r="I55" s="36">
        <v>20</v>
      </c>
      <c r="J55" s="36">
        <v>20</v>
      </c>
      <c r="K55" s="111">
        <f t="shared" si="3"/>
        <v>400</v>
      </c>
      <c r="L55" s="36">
        <v>1.24</v>
      </c>
      <c r="M55" s="36">
        <v>74.400000000000006</v>
      </c>
      <c r="N55" s="36">
        <v>44</v>
      </c>
      <c r="O55" s="36">
        <v>11</v>
      </c>
      <c r="P55" s="36">
        <v>0</v>
      </c>
      <c r="Q55" s="36">
        <v>30</v>
      </c>
      <c r="R55" s="148">
        <f t="shared" si="7"/>
        <v>2.361111111111111E-2</v>
      </c>
      <c r="S55" s="89">
        <v>1.7566666666666668</v>
      </c>
      <c r="T55" s="155">
        <f t="shared" si="8"/>
        <v>1.7566666666666668</v>
      </c>
    </row>
    <row r="56" spans="1:20" x14ac:dyDescent="0.3">
      <c r="A56" s="64"/>
      <c r="B56" s="34" t="s">
        <v>0</v>
      </c>
      <c r="C56" s="34" t="s">
        <v>8</v>
      </c>
      <c r="D56" s="36" t="s">
        <v>2</v>
      </c>
      <c r="E56" s="36"/>
      <c r="F56" s="36" t="s">
        <v>229</v>
      </c>
      <c r="G56" s="36" t="s">
        <v>6</v>
      </c>
      <c r="H56" s="36">
        <v>1</v>
      </c>
      <c r="I56" s="36">
        <v>20</v>
      </c>
      <c r="J56" s="36">
        <v>20</v>
      </c>
      <c r="K56" s="111">
        <f t="shared" si="3"/>
        <v>400</v>
      </c>
      <c r="L56" s="36">
        <v>1.24</v>
      </c>
      <c r="M56" s="36">
        <v>74.400000000000006</v>
      </c>
      <c r="N56" s="36">
        <v>44</v>
      </c>
      <c r="O56" s="36">
        <v>11</v>
      </c>
      <c r="P56" s="36">
        <v>0</v>
      </c>
      <c r="Q56" s="36">
        <v>30</v>
      </c>
      <c r="R56" s="148">
        <f t="shared" si="7"/>
        <v>2.361111111111111E-2</v>
      </c>
      <c r="S56" s="89">
        <v>1.7566666666666668</v>
      </c>
      <c r="T56" s="155">
        <f t="shared" si="8"/>
        <v>1.7566666666666668</v>
      </c>
    </row>
    <row r="57" spans="1:20" x14ac:dyDescent="0.3">
      <c r="A57" s="64"/>
      <c r="B57" s="34" t="s">
        <v>0</v>
      </c>
      <c r="C57" s="34" t="s">
        <v>8</v>
      </c>
      <c r="D57" s="36" t="s">
        <v>2</v>
      </c>
      <c r="E57" s="36"/>
      <c r="F57" s="36" t="s">
        <v>230</v>
      </c>
      <c r="G57" s="36" t="s">
        <v>6</v>
      </c>
      <c r="H57" s="36">
        <v>1</v>
      </c>
      <c r="I57" s="36">
        <v>20</v>
      </c>
      <c r="J57" s="36">
        <v>20</v>
      </c>
      <c r="K57" s="111">
        <f t="shared" si="3"/>
        <v>400</v>
      </c>
      <c r="L57" s="36">
        <v>1.24</v>
      </c>
      <c r="M57" s="36">
        <v>74.400000000000006</v>
      </c>
      <c r="N57" s="36">
        <v>44</v>
      </c>
      <c r="O57" s="36">
        <v>11</v>
      </c>
      <c r="P57" s="36">
        <v>0</v>
      </c>
      <c r="Q57" s="36">
        <v>30</v>
      </c>
      <c r="R57" s="148">
        <f t="shared" si="7"/>
        <v>2.361111111111111E-2</v>
      </c>
      <c r="S57" s="89">
        <v>1.7566666666666668</v>
      </c>
      <c r="T57" s="155">
        <f t="shared" si="8"/>
        <v>1.7566666666666668</v>
      </c>
    </row>
    <row r="58" spans="1:20" x14ac:dyDescent="0.3">
      <c r="A58" s="64"/>
      <c r="B58" s="34" t="s">
        <v>0</v>
      </c>
      <c r="C58" s="34" t="s">
        <v>8</v>
      </c>
      <c r="D58" s="36" t="s">
        <v>2</v>
      </c>
      <c r="E58" s="36"/>
      <c r="F58" s="36" t="s">
        <v>231</v>
      </c>
      <c r="G58" s="36" t="s">
        <v>6</v>
      </c>
      <c r="H58" s="36">
        <v>1</v>
      </c>
      <c r="I58" s="36">
        <v>20</v>
      </c>
      <c r="J58" s="36">
        <v>20</v>
      </c>
      <c r="K58" s="111">
        <f t="shared" si="3"/>
        <v>400</v>
      </c>
      <c r="L58" s="36">
        <v>1.24</v>
      </c>
      <c r="M58" s="36">
        <v>74.400000000000006</v>
      </c>
      <c r="N58" s="36">
        <v>44</v>
      </c>
      <c r="O58" s="36">
        <v>11</v>
      </c>
      <c r="P58" s="36">
        <v>0</v>
      </c>
      <c r="Q58" s="36">
        <v>30</v>
      </c>
      <c r="R58" s="148">
        <f t="shared" si="7"/>
        <v>2.361111111111111E-2</v>
      </c>
      <c r="S58" s="89">
        <v>1.7566666666666668</v>
      </c>
      <c r="T58" s="155">
        <f t="shared" si="8"/>
        <v>1.7566666666666668</v>
      </c>
    </row>
    <row r="59" spans="1:20" x14ac:dyDescent="0.3">
      <c r="A59" s="64"/>
      <c r="B59" s="37" t="s">
        <v>0</v>
      </c>
      <c r="C59" s="37" t="s">
        <v>8</v>
      </c>
      <c r="D59" s="37" t="s">
        <v>87</v>
      </c>
      <c r="E59" s="37"/>
      <c r="F59" s="37" t="s">
        <v>271</v>
      </c>
      <c r="G59" s="37" t="s">
        <v>6</v>
      </c>
      <c r="H59" s="37">
        <v>1</v>
      </c>
      <c r="I59" s="37">
        <v>20</v>
      </c>
      <c r="J59" s="138">
        <v>20</v>
      </c>
      <c r="K59" s="111">
        <f t="shared" si="3"/>
        <v>400</v>
      </c>
      <c r="L59" s="138">
        <v>52</v>
      </c>
      <c r="M59" s="138">
        <v>56</v>
      </c>
      <c r="N59" s="138">
        <v>57</v>
      </c>
      <c r="O59" s="138">
        <v>48</v>
      </c>
      <c r="P59" s="138">
        <v>15</v>
      </c>
      <c r="Q59" s="68">
        <v>30</v>
      </c>
      <c r="R59" s="148">
        <f t="shared" si="7"/>
        <v>4.1666666666666664E-2</v>
      </c>
      <c r="S59" s="112">
        <v>2.3333333333333335</v>
      </c>
      <c r="T59" s="155">
        <f t="shared" si="8"/>
        <v>2.333333333333333</v>
      </c>
    </row>
    <row r="60" spans="1:20" x14ac:dyDescent="0.3">
      <c r="A60" s="64"/>
      <c r="B60" s="37" t="s">
        <v>0</v>
      </c>
      <c r="C60" s="37" t="s">
        <v>8</v>
      </c>
      <c r="D60" s="37" t="s">
        <v>87</v>
      </c>
      <c r="E60" s="37"/>
      <c r="F60" s="37" t="s">
        <v>272</v>
      </c>
      <c r="G60" s="37" t="s">
        <v>6</v>
      </c>
      <c r="H60" s="37">
        <v>1</v>
      </c>
      <c r="I60" s="37">
        <v>20</v>
      </c>
      <c r="J60" s="138">
        <v>20</v>
      </c>
      <c r="K60" s="111">
        <f t="shared" si="3"/>
        <v>400</v>
      </c>
      <c r="L60" s="138">
        <v>52</v>
      </c>
      <c r="M60" s="138">
        <v>74</v>
      </c>
      <c r="N60" s="138">
        <v>45</v>
      </c>
      <c r="O60" s="138">
        <v>30</v>
      </c>
      <c r="P60" s="138">
        <v>15</v>
      </c>
      <c r="Q60" s="68">
        <v>30</v>
      </c>
      <c r="R60" s="148">
        <f t="shared" si="7"/>
        <v>3.3333333333333333E-2</v>
      </c>
      <c r="S60" s="112">
        <v>2.4666666666666668</v>
      </c>
      <c r="T60" s="155">
        <f t="shared" si="8"/>
        <v>2.4666666666666668</v>
      </c>
    </row>
    <row r="61" spans="1:20" x14ac:dyDescent="0.3">
      <c r="A61" s="64"/>
      <c r="B61" s="37" t="s">
        <v>0</v>
      </c>
      <c r="C61" s="37" t="s">
        <v>8</v>
      </c>
      <c r="D61" s="37" t="s">
        <v>87</v>
      </c>
      <c r="E61" s="37"/>
      <c r="F61" s="37" t="s">
        <v>273</v>
      </c>
      <c r="G61" s="37" t="s">
        <v>6</v>
      </c>
      <c r="H61" s="37">
        <v>1</v>
      </c>
      <c r="I61" s="37">
        <v>20</v>
      </c>
      <c r="J61" s="138">
        <v>20</v>
      </c>
      <c r="K61" s="111">
        <f t="shared" si="3"/>
        <v>400</v>
      </c>
      <c r="L61" s="138">
        <v>52</v>
      </c>
      <c r="M61" s="138">
        <v>46</v>
      </c>
      <c r="N61" s="138">
        <v>80</v>
      </c>
      <c r="O61" s="138">
        <v>55</v>
      </c>
      <c r="P61" s="138">
        <v>15</v>
      </c>
      <c r="Q61" s="68">
        <v>30</v>
      </c>
      <c r="R61" s="148">
        <f t="shared" si="7"/>
        <v>0.05</v>
      </c>
      <c r="S61" s="112">
        <v>2.2999999999999998</v>
      </c>
      <c r="T61" s="155">
        <f t="shared" si="8"/>
        <v>2.3000000000000003</v>
      </c>
    </row>
    <row r="62" spans="1:20" x14ac:dyDescent="0.3">
      <c r="A62" s="64"/>
      <c r="B62" s="37" t="s">
        <v>0</v>
      </c>
      <c r="C62" s="37" t="s">
        <v>8</v>
      </c>
      <c r="D62" s="37" t="s">
        <v>87</v>
      </c>
      <c r="E62" s="37"/>
      <c r="F62" s="37" t="s">
        <v>274</v>
      </c>
      <c r="G62" s="37" t="s">
        <v>6</v>
      </c>
      <c r="H62" s="37">
        <v>2</v>
      </c>
      <c r="I62" s="37">
        <v>20</v>
      </c>
      <c r="J62" s="138">
        <v>20</v>
      </c>
      <c r="K62" s="111">
        <f t="shared" si="3"/>
        <v>400</v>
      </c>
      <c r="L62" s="138"/>
      <c r="M62" s="138">
        <v>89.6</v>
      </c>
      <c r="N62" s="138">
        <v>57</v>
      </c>
      <c r="O62" s="138">
        <v>48</v>
      </c>
      <c r="P62" s="138">
        <v>15</v>
      </c>
      <c r="Q62" s="68">
        <v>30</v>
      </c>
      <c r="R62" s="148">
        <f t="shared" si="7"/>
        <v>2.0833333333333332E-2</v>
      </c>
      <c r="S62" s="112">
        <v>1.8666666666666667</v>
      </c>
      <c r="T62" s="155">
        <f t="shared" si="8"/>
        <v>1.8666666666666665</v>
      </c>
    </row>
    <row r="63" spans="1:20" x14ac:dyDescent="0.3">
      <c r="A63" s="64"/>
      <c r="B63" s="37" t="s">
        <v>0</v>
      </c>
      <c r="C63" s="37" t="s">
        <v>8</v>
      </c>
      <c r="D63" s="37" t="s">
        <v>87</v>
      </c>
      <c r="E63" s="37"/>
      <c r="F63" s="37" t="s">
        <v>275</v>
      </c>
      <c r="G63" s="37" t="s">
        <v>6</v>
      </c>
      <c r="H63" s="37">
        <v>2</v>
      </c>
      <c r="I63" s="37">
        <v>20</v>
      </c>
      <c r="J63" s="138">
        <v>20</v>
      </c>
      <c r="K63" s="111">
        <f t="shared" si="3"/>
        <v>400</v>
      </c>
      <c r="L63" s="138">
        <v>52</v>
      </c>
      <c r="M63" s="138">
        <v>118.4</v>
      </c>
      <c r="N63" s="138">
        <v>45</v>
      </c>
      <c r="O63" s="138">
        <v>30</v>
      </c>
      <c r="P63" s="138">
        <v>15</v>
      </c>
      <c r="Q63" s="68">
        <v>30</v>
      </c>
      <c r="R63" s="148">
        <f t="shared" si="7"/>
        <v>1.6666666666666666E-2</v>
      </c>
      <c r="S63" s="112">
        <v>1.9733333333333334</v>
      </c>
      <c r="T63" s="155">
        <f t="shared" si="8"/>
        <v>1.9733333333333334</v>
      </c>
    </row>
    <row r="64" spans="1:20" x14ac:dyDescent="0.3">
      <c r="A64" s="64"/>
      <c r="B64" s="37" t="s">
        <v>0</v>
      </c>
      <c r="C64" s="37" t="s">
        <v>8</v>
      </c>
      <c r="D64" s="37" t="s">
        <v>87</v>
      </c>
      <c r="E64" s="37"/>
      <c r="F64" s="37" t="s">
        <v>276</v>
      </c>
      <c r="G64" s="37" t="s">
        <v>6</v>
      </c>
      <c r="H64" s="37">
        <v>2</v>
      </c>
      <c r="I64" s="37">
        <v>20</v>
      </c>
      <c r="J64" s="138">
        <v>20</v>
      </c>
      <c r="K64" s="111">
        <f t="shared" si="3"/>
        <v>400</v>
      </c>
      <c r="L64" s="138">
        <v>52</v>
      </c>
      <c r="M64" s="138">
        <v>73.599999999999994</v>
      </c>
      <c r="N64" s="138">
        <v>80</v>
      </c>
      <c r="O64" s="138">
        <v>55</v>
      </c>
      <c r="P64" s="138">
        <v>15</v>
      </c>
      <c r="Q64" s="68">
        <v>30</v>
      </c>
      <c r="R64" s="148">
        <f t="shared" si="7"/>
        <v>2.5000000000000001E-2</v>
      </c>
      <c r="S64" s="112">
        <v>1.8399999999999999</v>
      </c>
      <c r="T64" s="155">
        <f t="shared" si="8"/>
        <v>1.8399999999999999</v>
      </c>
    </row>
    <row r="65" spans="1:20" x14ac:dyDescent="0.3">
      <c r="A65" s="64"/>
      <c r="B65" s="37" t="s">
        <v>0</v>
      </c>
      <c r="C65" s="37" t="s">
        <v>8</v>
      </c>
      <c r="D65" s="37" t="s">
        <v>87</v>
      </c>
      <c r="E65" s="37"/>
      <c r="F65" s="37" t="s">
        <v>277</v>
      </c>
      <c r="G65" s="37" t="s">
        <v>6</v>
      </c>
      <c r="H65" s="37">
        <v>1</v>
      </c>
      <c r="I65" s="37">
        <v>20</v>
      </c>
      <c r="J65" s="138">
        <v>20</v>
      </c>
      <c r="K65" s="111">
        <f t="shared" si="3"/>
        <v>400</v>
      </c>
      <c r="L65" s="138">
        <v>52</v>
      </c>
      <c r="M65" s="138">
        <v>56</v>
      </c>
      <c r="N65" s="138">
        <v>57</v>
      </c>
      <c r="O65" s="138">
        <v>48</v>
      </c>
      <c r="P65" s="138">
        <v>15</v>
      </c>
      <c r="Q65" s="68">
        <v>30</v>
      </c>
      <c r="R65" s="148">
        <f t="shared" si="7"/>
        <v>4.1666666666666664E-2</v>
      </c>
      <c r="S65" s="112">
        <v>2.3333333333333335</v>
      </c>
      <c r="T65" s="155">
        <f t="shared" si="8"/>
        <v>2.333333333333333</v>
      </c>
    </row>
    <row r="66" spans="1:20" x14ac:dyDescent="0.3">
      <c r="A66" s="64"/>
      <c r="B66" s="37" t="s">
        <v>0</v>
      </c>
      <c r="C66" s="37" t="s">
        <v>8</v>
      </c>
      <c r="D66" s="37" t="s">
        <v>87</v>
      </c>
      <c r="E66" s="37"/>
      <c r="F66" s="37" t="s">
        <v>278</v>
      </c>
      <c r="G66" s="37" t="s">
        <v>6</v>
      </c>
      <c r="H66" s="37">
        <v>1</v>
      </c>
      <c r="I66" s="37">
        <v>20</v>
      </c>
      <c r="J66" s="138">
        <v>20</v>
      </c>
      <c r="K66" s="111">
        <f t="shared" si="3"/>
        <v>400</v>
      </c>
      <c r="L66" s="138">
        <v>52</v>
      </c>
      <c r="M66" s="138">
        <v>74</v>
      </c>
      <c r="N66" s="138">
        <v>45</v>
      </c>
      <c r="O66" s="138">
        <v>30</v>
      </c>
      <c r="P66" s="138">
        <v>15</v>
      </c>
      <c r="Q66" s="68">
        <v>30</v>
      </c>
      <c r="R66" s="148">
        <f t="shared" si="7"/>
        <v>3.3333333333333333E-2</v>
      </c>
      <c r="S66" s="112">
        <v>2.4666666666666668</v>
      </c>
      <c r="T66" s="155">
        <f t="shared" si="8"/>
        <v>2.4666666666666668</v>
      </c>
    </row>
    <row r="67" spans="1:20" x14ac:dyDescent="0.3">
      <c r="A67" s="64"/>
      <c r="B67" s="37" t="s">
        <v>0</v>
      </c>
      <c r="C67" s="37" t="s">
        <v>8</v>
      </c>
      <c r="D67" s="37" t="s">
        <v>87</v>
      </c>
      <c r="E67" s="37"/>
      <c r="F67" s="37" t="s">
        <v>279</v>
      </c>
      <c r="G67" s="37" t="s">
        <v>6</v>
      </c>
      <c r="H67" s="37">
        <v>1</v>
      </c>
      <c r="I67" s="37">
        <v>20</v>
      </c>
      <c r="J67" s="138">
        <v>20</v>
      </c>
      <c r="K67" s="111">
        <f t="shared" si="3"/>
        <v>400</v>
      </c>
      <c r="L67" s="138">
        <v>52</v>
      </c>
      <c r="M67" s="138">
        <v>46</v>
      </c>
      <c r="N67" s="138">
        <v>80</v>
      </c>
      <c r="O67" s="138">
        <v>55</v>
      </c>
      <c r="P67" s="138">
        <v>15</v>
      </c>
      <c r="Q67" s="68">
        <v>30</v>
      </c>
      <c r="R67" s="148">
        <f t="shared" si="7"/>
        <v>0.05</v>
      </c>
      <c r="S67" s="112">
        <v>2.2999999999999998</v>
      </c>
      <c r="T67" s="155">
        <f t="shared" si="8"/>
        <v>2.3000000000000003</v>
      </c>
    </row>
    <row r="68" spans="1:20" s="62" customFormat="1" x14ac:dyDescent="0.3">
      <c r="A68" s="63"/>
      <c r="B68" s="27" t="s">
        <v>0</v>
      </c>
      <c r="C68" s="27" t="s">
        <v>8</v>
      </c>
      <c r="D68" s="27" t="s">
        <v>87</v>
      </c>
      <c r="E68" s="27"/>
      <c r="F68" s="27" t="s">
        <v>769</v>
      </c>
      <c r="G68" s="27" t="s">
        <v>6</v>
      </c>
      <c r="H68" s="27">
        <v>1</v>
      </c>
      <c r="I68" s="27">
        <v>20</v>
      </c>
      <c r="J68" s="146">
        <v>20</v>
      </c>
      <c r="K68" s="116">
        <f t="shared" si="3"/>
        <v>400</v>
      </c>
      <c r="L68" s="146" t="s">
        <v>224</v>
      </c>
      <c r="M68" s="146">
        <v>50</v>
      </c>
      <c r="N68" s="146">
        <v>49</v>
      </c>
      <c r="O68" s="146">
        <v>12</v>
      </c>
      <c r="P68" s="146">
        <v>0</v>
      </c>
      <c r="Q68" s="20">
        <v>30</v>
      </c>
      <c r="R68" s="147">
        <f t="shared" si="7"/>
        <v>2.5277777777777777E-2</v>
      </c>
      <c r="S68" s="108">
        <f>T68</f>
        <v>1.2638888888888888</v>
      </c>
      <c r="T68" s="161">
        <f t="shared" si="8"/>
        <v>1.2638888888888888</v>
      </c>
    </row>
    <row r="69" spans="1:20" s="62" customFormat="1" x14ac:dyDescent="0.3">
      <c r="A69" s="63"/>
      <c r="B69" s="27" t="s">
        <v>0</v>
      </c>
      <c r="C69" s="27" t="s">
        <v>8</v>
      </c>
      <c r="D69" s="27" t="s">
        <v>87</v>
      </c>
      <c r="E69" s="27"/>
      <c r="F69" s="27" t="s">
        <v>768</v>
      </c>
      <c r="G69" s="27" t="s">
        <v>6</v>
      </c>
      <c r="H69" s="27">
        <v>1</v>
      </c>
      <c r="I69" s="27">
        <v>20</v>
      </c>
      <c r="J69" s="146">
        <v>20</v>
      </c>
      <c r="K69" s="116">
        <f t="shared" si="3"/>
        <v>400</v>
      </c>
      <c r="L69" s="146" t="s">
        <v>224</v>
      </c>
      <c r="M69" s="146">
        <v>52</v>
      </c>
      <c r="N69" s="146">
        <v>49</v>
      </c>
      <c r="O69" s="146">
        <v>12</v>
      </c>
      <c r="P69" s="146">
        <v>0</v>
      </c>
      <c r="Q69" s="20">
        <v>30</v>
      </c>
      <c r="R69" s="147">
        <f t="shared" si="7"/>
        <v>2.5277777777777777E-2</v>
      </c>
      <c r="S69" s="108">
        <f>T69</f>
        <v>1.3144444444444445</v>
      </c>
      <c r="T69" s="161">
        <f t="shared" si="8"/>
        <v>1.3144444444444445</v>
      </c>
    </row>
    <row r="70" spans="1:20" x14ac:dyDescent="0.3">
      <c r="A70" s="64"/>
      <c r="B70" s="37" t="s">
        <v>0</v>
      </c>
      <c r="C70" s="37" t="s">
        <v>8</v>
      </c>
      <c r="D70" s="37" t="s">
        <v>87</v>
      </c>
      <c r="E70" s="37"/>
      <c r="F70" s="37" t="s">
        <v>280</v>
      </c>
      <c r="G70" s="37" t="s">
        <v>6</v>
      </c>
      <c r="H70" s="37">
        <v>1</v>
      </c>
      <c r="I70" s="37">
        <v>20</v>
      </c>
      <c r="J70" s="37">
        <v>20</v>
      </c>
      <c r="K70" s="111">
        <f t="shared" si="3"/>
        <v>400</v>
      </c>
      <c r="L70" s="37">
        <v>52</v>
      </c>
      <c r="M70" s="37">
        <v>56</v>
      </c>
      <c r="N70" s="37">
        <v>57</v>
      </c>
      <c r="O70" s="37">
        <v>48</v>
      </c>
      <c r="P70" s="37">
        <v>15</v>
      </c>
      <c r="Q70" s="36">
        <v>30</v>
      </c>
      <c r="R70" s="148">
        <f t="shared" si="7"/>
        <v>4.1666666666666664E-2</v>
      </c>
      <c r="S70" s="112">
        <v>2.3333333333333335</v>
      </c>
      <c r="T70" s="155">
        <f t="shared" si="8"/>
        <v>2.333333333333333</v>
      </c>
    </row>
    <row r="71" spans="1:20" x14ac:dyDescent="0.3">
      <c r="A71" s="64"/>
      <c r="B71" s="37" t="s">
        <v>0</v>
      </c>
      <c r="C71" s="37" t="s">
        <v>8</v>
      </c>
      <c r="D71" s="37" t="s">
        <v>87</v>
      </c>
      <c r="E71" s="37"/>
      <c r="F71" s="37" t="s">
        <v>281</v>
      </c>
      <c r="G71" s="37" t="s">
        <v>6</v>
      </c>
      <c r="H71" s="37">
        <v>1</v>
      </c>
      <c r="I71" s="37">
        <v>20</v>
      </c>
      <c r="J71" s="37">
        <v>20</v>
      </c>
      <c r="K71" s="111">
        <f t="shared" si="3"/>
        <v>400</v>
      </c>
      <c r="L71" s="37">
        <v>52</v>
      </c>
      <c r="M71" s="37">
        <v>74</v>
      </c>
      <c r="N71" s="37">
        <v>45</v>
      </c>
      <c r="O71" s="37">
        <v>30</v>
      </c>
      <c r="P71" s="37">
        <v>15</v>
      </c>
      <c r="Q71" s="36">
        <v>30</v>
      </c>
      <c r="R71" s="148">
        <f t="shared" si="7"/>
        <v>3.3333333333333333E-2</v>
      </c>
      <c r="S71" s="112">
        <v>2.4666666666666668</v>
      </c>
      <c r="T71" s="155">
        <f t="shared" si="8"/>
        <v>2.4666666666666668</v>
      </c>
    </row>
    <row r="72" spans="1:20" x14ac:dyDescent="0.3">
      <c r="A72" s="64"/>
      <c r="B72" s="37" t="s">
        <v>0</v>
      </c>
      <c r="C72" s="37" t="s">
        <v>8</v>
      </c>
      <c r="D72" s="37" t="s">
        <v>87</v>
      </c>
      <c r="E72" s="37"/>
      <c r="F72" s="37" t="s">
        <v>282</v>
      </c>
      <c r="G72" s="37" t="s">
        <v>6</v>
      </c>
      <c r="H72" s="37">
        <v>1</v>
      </c>
      <c r="I72" s="37">
        <v>20</v>
      </c>
      <c r="J72" s="37">
        <v>20</v>
      </c>
      <c r="K72" s="111">
        <f t="shared" si="3"/>
        <v>400</v>
      </c>
      <c r="L72" s="37">
        <v>52</v>
      </c>
      <c r="M72" s="37">
        <v>46</v>
      </c>
      <c r="N72" s="37">
        <v>80</v>
      </c>
      <c r="O72" s="37">
        <v>55</v>
      </c>
      <c r="P72" s="37">
        <v>15</v>
      </c>
      <c r="Q72" s="36">
        <v>30</v>
      </c>
      <c r="R72" s="148">
        <f t="shared" si="7"/>
        <v>0.05</v>
      </c>
      <c r="S72" s="112">
        <v>2.2999999999999998</v>
      </c>
      <c r="T72" s="155">
        <f t="shared" si="8"/>
        <v>2.3000000000000003</v>
      </c>
    </row>
    <row r="73" spans="1:20" x14ac:dyDescent="0.3">
      <c r="A73" s="64"/>
      <c r="B73" s="37" t="s">
        <v>0</v>
      </c>
      <c r="C73" s="37" t="s">
        <v>8</v>
      </c>
      <c r="D73" s="37" t="s">
        <v>87</v>
      </c>
      <c r="E73" s="37"/>
      <c r="F73" s="37" t="s">
        <v>283</v>
      </c>
      <c r="G73" s="37" t="s">
        <v>6</v>
      </c>
      <c r="H73" s="37">
        <v>1</v>
      </c>
      <c r="I73" s="37">
        <v>20</v>
      </c>
      <c r="J73" s="37">
        <v>20</v>
      </c>
      <c r="K73" s="111">
        <f t="shared" si="3"/>
        <v>400</v>
      </c>
      <c r="L73" s="37">
        <v>52</v>
      </c>
      <c r="M73" s="37">
        <v>56</v>
      </c>
      <c r="N73" s="37">
        <v>57</v>
      </c>
      <c r="O73" s="37">
        <v>48</v>
      </c>
      <c r="P73" s="37">
        <v>15</v>
      </c>
      <c r="Q73" s="36">
        <v>30</v>
      </c>
      <c r="R73" s="148">
        <f t="shared" si="7"/>
        <v>4.1666666666666664E-2</v>
      </c>
      <c r="S73" s="112">
        <v>2.3333333333333335</v>
      </c>
      <c r="T73" s="155">
        <f t="shared" si="8"/>
        <v>2.333333333333333</v>
      </c>
    </row>
    <row r="74" spans="1:20" x14ac:dyDescent="0.3">
      <c r="A74" s="64"/>
      <c r="B74" s="37" t="s">
        <v>0</v>
      </c>
      <c r="C74" s="37" t="s">
        <v>8</v>
      </c>
      <c r="D74" s="37" t="s">
        <v>87</v>
      </c>
      <c r="E74" s="37"/>
      <c r="F74" s="37" t="s">
        <v>284</v>
      </c>
      <c r="G74" s="37" t="s">
        <v>6</v>
      </c>
      <c r="H74" s="37">
        <v>1</v>
      </c>
      <c r="I74" s="37">
        <v>20</v>
      </c>
      <c r="J74" s="37">
        <v>20</v>
      </c>
      <c r="K74" s="111">
        <f t="shared" si="3"/>
        <v>400</v>
      </c>
      <c r="L74" s="37">
        <v>52</v>
      </c>
      <c r="M74" s="37">
        <v>74</v>
      </c>
      <c r="N74" s="37">
        <v>45</v>
      </c>
      <c r="O74" s="37">
        <v>30</v>
      </c>
      <c r="P74" s="37">
        <v>15</v>
      </c>
      <c r="Q74" s="36">
        <v>30</v>
      </c>
      <c r="R74" s="148">
        <f t="shared" si="7"/>
        <v>3.3333333333333333E-2</v>
      </c>
      <c r="S74" s="112">
        <v>2.4666666666666668</v>
      </c>
      <c r="T74" s="155">
        <f t="shared" si="8"/>
        <v>2.4666666666666668</v>
      </c>
    </row>
    <row r="75" spans="1:20" x14ac:dyDescent="0.3">
      <c r="A75" s="64"/>
      <c r="B75" s="37" t="s">
        <v>0</v>
      </c>
      <c r="C75" s="37" t="s">
        <v>8</v>
      </c>
      <c r="D75" s="37" t="s">
        <v>87</v>
      </c>
      <c r="E75" s="37"/>
      <c r="F75" s="37" t="s">
        <v>285</v>
      </c>
      <c r="G75" s="37" t="s">
        <v>6</v>
      </c>
      <c r="H75" s="37">
        <v>1</v>
      </c>
      <c r="I75" s="37">
        <v>20</v>
      </c>
      <c r="J75" s="37">
        <v>20</v>
      </c>
      <c r="K75" s="111">
        <f t="shared" si="3"/>
        <v>400</v>
      </c>
      <c r="L75" s="37">
        <v>52</v>
      </c>
      <c r="M75" s="37">
        <v>46</v>
      </c>
      <c r="N75" s="37">
        <v>80</v>
      </c>
      <c r="O75" s="37">
        <v>55</v>
      </c>
      <c r="P75" s="37">
        <v>15</v>
      </c>
      <c r="Q75" s="36">
        <v>30</v>
      </c>
      <c r="R75" s="148">
        <f t="shared" si="7"/>
        <v>0.05</v>
      </c>
      <c r="S75" s="112">
        <v>2.2999999999999998</v>
      </c>
      <c r="T75" s="155">
        <f t="shared" si="8"/>
        <v>2.3000000000000003</v>
      </c>
    </row>
    <row r="76" spans="1:20" x14ac:dyDescent="0.3">
      <c r="A76" s="64"/>
      <c r="B76" s="37" t="s">
        <v>0</v>
      </c>
      <c r="C76" s="37" t="s">
        <v>8</v>
      </c>
      <c r="D76" s="37" t="s">
        <v>87</v>
      </c>
      <c r="E76" s="37"/>
      <c r="F76" s="37" t="s">
        <v>286</v>
      </c>
      <c r="G76" s="37" t="s">
        <v>6</v>
      </c>
      <c r="H76" s="37">
        <v>1</v>
      </c>
      <c r="I76" s="37">
        <v>20</v>
      </c>
      <c r="J76" s="37">
        <v>20</v>
      </c>
      <c r="K76" s="111">
        <f t="shared" si="3"/>
        <v>400</v>
      </c>
      <c r="L76" s="37">
        <v>52</v>
      </c>
      <c r="M76" s="37">
        <v>56</v>
      </c>
      <c r="N76" s="37">
        <v>57</v>
      </c>
      <c r="O76" s="37">
        <v>48</v>
      </c>
      <c r="P76" s="37">
        <v>15</v>
      </c>
      <c r="Q76" s="36">
        <v>30</v>
      </c>
      <c r="R76" s="148">
        <f t="shared" si="7"/>
        <v>4.1666666666666664E-2</v>
      </c>
      <c r="S76" s="112">
        <v>2.3333333333333335</v>
      </c>
      <c r="T76" s="155">
        <f t="shared" si="8"/>
        <v>2.333333333333333</v>
      </c>
    </row>
    <row r="77" spans="1:20" x14ac:dyDescent="0.3">
      <c r="A77" s="64"/>
      <c r="B77" s="37" t="s">
        <v>0</v>
      </c>
      <c r="C77" s="37" t="s">
        <v>8</v>
      </c>
      <c r="D77" s="37" t="s">
        <v>87</v>
      </c>
      <c r="E77" s="37"/>
      <c r="F77" s="37" t="s">
        <v>287</v>
      </c>
      <c r="G77" s="37" t="s">
        <v>6</v>
      </c>
      <c r="H77" s="37">
        <v>1</v>
      </c>
      <c r="I77" s="37">
        <v>20</v>
      </c>
      <c r="J77" s="37">
        <v>20</v>
      </c>
      <c r="K77" s="111">
        <f t="shared" si="3"/>
        <v>400</v>
      </c>
      <c r="L77" s="37">
        <v>52</v>
      </c>
      <c r="M77" s="37">
        <v>74</v>
      </c>
      <c r="N77" s="37">
        <v>45</v>
      </c>
      <c r="O77" s="37">
        <v>30</v>
      </c>
      <c r="P77" s="37">
        <v>15</v>
      </c>
      <c r="Q77" s="36">
        <v>30</v>
      </c>
      <c r="R77" s="148">
        <f t="shared" si="7"/>
        <v>3.3333333333333333E-2</v>
      </c>
      <c r="S77" s="112">
        <v>2.4666666666666668</v>
      </c>
      <c r="T77" s="155">
        <f t="shared" si="8"/>
        <v>2.4666666666666668</v>
      </c>
    </row>
    <row r="78" spans="1:20" x14ac:dyDescent="0.3">
      <c r="A78" s="64"/>
      <c r="B78" s="37" t="s">
        <v>0</v>
      </c>
      <c r="C78" s="37" t="s">
        <v>8</v>
      </c>
      <c r="D78" s="37" t="s">
        <v>87</v>
      </c>
      <c r="E78" s="37"/>
      <c r="F78" s="37" t="s">
        <v>288</v>
      </c>
      <c r="G78" s="37" t="s">
        <v>6</v>
      </c>
      <c r="H78" s="37">
        <v>1</v>
      </c>
      <c r="I78" s="37">
        <v>20</v>
      </c>
      <c r="J78" s="37">
        <v>20</v>
      </c>
      <c r="K78" s="111">
        <f t="shared" si="3"/>
        <v>400</v>
      </c>
      <c r="L78" s="37">
        <v>52</v>
      </c>
      <c r="M78" s="37">
        <v>46</v>
      </c>
      <c r="N78" s="37">
        <v>80</v>
      </c>
      <c r="O78" s="37">
        <v>55</v>
      </c>
      <c r="P78" s="37">
        <v>15</v>
      </c>
      <c r="Q78" s="36">
        <v>30</v>
      </c>
      <c r="R78" s="148">
        <f t="shared" si="7"/>
        <v>0.05</v>
      </c>
      <c r="S78" s="112">
        <v>2.2999999999999998</v>
      </c>
      <c r="T78" s="155">
        <f t="shared" si="8"/>
        <v>2.3000000000000003</v>
      </c>
    </row>
    <row r="79" spans="1:20" s="160" customFormat="1" x14ac:dyDescent="0.3">
      <c r="A79" s="159" t="s">
        <v>885</v>
      </c>
      <c r="B79" s="73" t="s">
        <v>346</v>
      </c>
      <c r="C79" s="97" t="s">
        <v>434</v>
      </c>
      <c r="D79" s="97" t="s">
        <v>2</v>
      </c>
      <c r="E79" s="97"/>
      <c r="F79" s="94" t="s">
        <v>435</v>
      </c>
      <c r="G79" s="144"/>
      <c r="H79" s="144"/>
      <c r="I79" s="144"/>
      <c r="J79" s="144"/>
      <c r="K79" s="114"/>
      <c r="L79" s="144"/>
      <c r="M79" s="144"/>
      <c r="N79" s="144"/>
      <c r="O79" s="99"/>
      <c r="P79" s="99"/>
      <c r="Q79" s="99"/>
      <c r="R79" s="142"/>
      <c r="S79" s="100">
        <v>0.79</v>
      </c>
      <c r="T79" s="157"/>
    </row>
    <row r="80" spans="1:20" s="160" customFormat="1" x14ac:dyDescent="0.3">
      <c r="A80" s="159" t="s">
        <v>829</v>
      </c>
      <c r="B80" s="73" t="s">
        <v>346</v>
      </c>
      <c r="C80" s="97" t="s">
        <v>434</v>
      </c>
      <c r="D80" s="97" t="s">
        <v>2</v>
      </c>
      <c r="E80" s="97"/>
      <c r="F80" s="94" t="s">
        <v>436</v>
      </c>
      <c r="G80" s="144"/>
      <c r="H80" s="144"/>
      <c r="I80" s="144"/>
      <c r="J80" s="144"/>
      <c r="K80" s="114"/>
      <c r="L80" s="144"/>
      <c r="M80" s="144"/>
      <c r="N80" s="144"/>
      <c r="O80" s="99"/>
      <c r="P80" s="99"/>
      <c r="Q80" s="99"/>
      <c r="R80" s="142"/>
      <c r="S80" s="100">
        <v>0.79</v>
      </c>
      <c r="T80" s="157"/>
    </row>
    <row r="81" spans="1:20" x14ac:dyDescent="0.3">
      <c r="A81" s="64"/>
      <c r="B81" s="110" t="s">
        <v>0</v>
      </c>
      <c r="C81" s="66" t="s">
        <v>232</v>
      </c>
      <c r="D81" s="68" t="s">
        <v>2</v>
      </c>
      <c r="E81" s="68"/>
      <c r="F81" s="37" t="s">
        <v>233</v>
      </c>
      <c r="G81" s="37" t="s">
        <v>6</v>
      </c>
      <c r="H81" s="37">
        <v>1</v>
      </c>
      <c r="I81" s="37">
        <v>20</v>
      </c>
      <c r="J81" s="36">
        <v>20</v>
      </c>
      <c r="K81" s="111">
        <f t="shared" ref="K81:K149" si="12">I81*J81</f>
        <v>400</v>
      </c>
      <c r="L81" s="37" t="s">
        <v>224</v>
      </c>
      <c r="M81" s="37">
        <v>69</v>
      </c>
      <c r="N81" s="37">
        <v>41</v>
      </c>
      <c r="O81" s="37">
        <v>11</v>
      </c>
      <c r="P81" s="37">
        <v>8</v>
      </c>
      <c r="Q81" s="68">
        <v>30</v>
      </c>
      <c r="R81" s="148">
        <f t="shared" si="7"/>
        <v>2.5000000000000001E-2</v>
      </c>
      <c r="S81" s="89">
        <v>1.7250000000000001</v>
      </c>
      <c r="T81" s="155">
        <f t="shared" si="8"/>
        <v>1.7250000000000001</v>
      </c>
    </row>
    <row r="82" spans="1:20" x14ac:dyDescent="0.3">
      <c r="A82" s="64"/>
      <c r="B82" s="110" t="s">
        <v>0</v>
      </c>
      <c r="C82" s="66" t="s">
        <v>232</v>
      </c>
      <c r="D82" s="68" t="s">
        <v>2</v>
      </c>
      <c r="E82" s="68"/>
      <c r="F82" s="37" t="s">
        <v>234</v>
      </c>
      <c r="G82" s="37" t="s">
        <v>6</v>
      </c>
      <c r="H82" s="37">
        <v>1</v>
      </c>
      <c r="I82" s="37">
        <v>20</v>
      </c>
      <c r="J82" s="36">
        <v>20</v>
      </c>
      <c r="K82" s="111">
        <f t="shared" si="12"/>
        <v>400</v>
      </c>
      <c r="L82" s="37">
        <v>6.6</v>
      </c>
      <c r="M82" s="37">
        <v>26.4</v>
      </c>
      <c r="N82" s="37">
        <v>82</v>
      </c>
      <c r="O82" s="37">
        <v>10</v>
      </c>
      <c r="P82" s="37">
        <v>28</v>
      </c>
      <c r="Q82" s="68">
        <v>30</v>
      </c>
      <c r="R82" s="148">
        <f t="shared" si="7"/>
        <v>4.1666666666666664E-2</v>
      </c>
      <c r="S82" s="89">
        <v>1.1000000000000001</v>
      </c>
      <c r="T82" s="155">
        <f t="shared" si="8"/>
        <v>1.0999999999999999</v>
      </c>
    </row>
    <row r="83" spans="1:20" x14ac:dyDescent="0.3">
      <c r="A83" s="64"/>
      <c r="B83" s="110" t="s">
        <v>0</v>
      </c>
      <c r="C83" s="66" t="s">
        <v>232</v>
      </c>
      <c r="D83" s="68" t="s">
        <v>2</v>
      </c>
      <c r="E83" s="68"/>
      <c r="F83" s="37" t="s">
        <v>235</v>
      </c>
      <c r="G83" s="37" t="s">
        <v>6</v>
      </c>
      <c r="H83" s="37">
        <v>1</v>
      </c>
      <c r="I83" s="37">
        <v>20</v>
      </c>
      <c r="J83" s="36">
        <v>20</v>
      </c>
      <c r="K83" s="111">
        <f t="shared" si="12"/>
        <v>400</v>
      </c>
      <c r="L83" s="37">
        <v>5.46</v>
      </c>
      <c r="M83" s="37">
        <v>57</v>
      </c>
      <c r="N83" s="37">
        <v>45</v>
      </c>
      <c r="O83" s="37">
        <v>11</v>
      </c>
      <c r="P83" s="37">
        <v>2</v>
      </c>
      <c r="Q83" s="68">
        <v>30</v>
      </c>
      <c r="R83" s="148">
        <f t="shared" si="7"/>
        <v>2.4444444444444446E-2</v>
      </c>
      <c r="S83" s="89">
        <v>1.3933333333333333</v>
      </c>
      <c r="T83" s="155">
        <f t="shared" si="8"/>
        <v>1.3933333333333333</v>
      </c>
    </row>
    <row r="84" spans="1:20" x14ac:dyDescent="0.3">
      <c r="A84" s="64"/>
      <c r="B84" s="110" t="s">
        <v>0</v>
      </c>
      <c r="C84" s="66" t="s">
        <v>232</v>
      </c>
      <c r="D84" s="68" t="s">
        <v>2</v>
      </c>
      <c r="E84" s="68"/>
      <c r="F84" s="37" t="s">
        <v>236</v>
      </c>
      <c r="G84" s="37" t="s">
        <v>6</v>
      </c>
      <c r="H84" s="37">
        <v>1</v>
      </c>
      <c r="I84" s="37">
        <v>20</v>
      </c>
      <c r="J84" s="36">
        <v>20</v>
      </c>
      <c r="K84" s="111">
        <f t="shared" si="12"/>
        <v>400</v>
      </c>
      <c r="L84" s="37" t="s">
        <v>224</v>
      </c>
      <c r="M84" s="37">
        <v>69</v>
      </c>
      <c r="N84" s="37">
        <v>41</v>
      </c>
      <c r="O84" s="37">
        <v>11</v>
      </c>
      <c r="P84" s="37">
        <v>8</v>
      </c>
      <c r="Q84" s="68">
        <v>30</v>
      </c>
      <c r="R84" s="148">
        <f t="shared" si="7"/>
        <v>2.5000000000000001E-2</v>
      </c>
      <c r="S84" s="89">
        <v>1.7250000000000001</v>
      </c>
      <c r="T84" s="155">
        <f t="shared" si="8"/>
        <v>1.7250000000000001</v>
      </c>
    </row>
    <row r="85" spans="1:20" x14ac:dyDescent="0.3">
      <c r="A85" s="64"/>
      <c r="B85" s="110" t="s">
        <v>0</v>
      </c>
      <c r="C85" s="66" t="s">
        <v>232</v>
      </c>
      <c r="D85" s="68" t="s">
        <v>2</v>
      </c>
      <c r="E85" s="68"/>
      <c r="F85" s="37" t="s">
        <v>237</v>
      </c>
      <c r="G85" s="37" t="s">
        <v>6</v>
      </c>
      <c r="H85" s="37">
        <v>1</v>
      </c>
      <c r="I85" s="37">
        <v>20</v>
      </c>
      <c r="J85" s="36">
        <v>20</v>
      </c>
      <c r="K85" s="111">
        <f t="shared" si="12"/>
        <v>400</v>
      </c>
      <c r="L85" s="37">
        <v>6.6</v>
      </c>
      <c r="M85" s="37">
        <v>26.4</v>
      </c>
      <c r="N85" s="37">
        <v>82</v>
      </c>
      <c r="O85" s="37">
        <v>10</v>
      </c>
      <c r="P85" s="37">
        <v>28</v>
      </c>
      <c r="Q85" s="68">
        <v>30</v>
      </c>
      <c r="R85" s="148">
        <f t="shared" si="7"/>
        <v>4.1666666666666664E-2</v>
      </c>
      <c r="S85" s="89">
        <v>1.1000000000000001</v>
      </c>
      <c r="T85" s="155">
        <f t="shared" si="8"/>
        <v>1.0999999999999999</v>
      </c>
    </row>
    <row r="86" spans="1:20" x14ac:dyDescent="0.3">
      <c r="A86" s="64"/>
      <c r="B86" s="110" t="s">
        <v>0</v>
      </c>
      <c r="C86" s="66" t="s">
        <v>232</v>
      </c>
      <c r="D86" s="68" t="s">
        <v>2</v>
      </c>
      <c r="E86" s="68"/>
      <c r="F86" s="37" t="s">
        <v>238</v>
      </c>
      <c r="G86" s="37" t="s">
        <v>6</v>
      </c>
      <c r="H86" s="37">
        <v>1</v>
      </c>
      <c r="I86" s="37">
        <v>20</v>
      </c>
      <c r="J86" s="36">
        <v>20</v>
      </c>
      <c r="K86" s="111">
        <f t="shared" si="12"/>
        <v>400</v>
      </c>
      <c r="L86" s="37" t="s">
        <v>224</v>
      </c>
      <c r="M86" s="37">
        <v>69</v>
      </c>
      <c r="N86" s="37">
        <v>41</v>
      </c>
      <c r="O86" s="37">
        <v>11</v>
      </c>
      <c r="P86" s="37">
        <v>8</v>
      </c>
      <c r="Q86" s="68">
        <v>30</v>
      </c>
      <c r="R86" s="148">
        <f t="shared" si="7"/>
        <v>2.5000000000000001E-2</v>
      </c>
      <c r="S86" s="89">
        <v>1.7250000000000001</v>
      </c>
      <c r="T86" s="155">
        <f t="shared" si="8"/>
        <v>1.7250000000000001</v>
      </c>
    </row>
    <row r="87" spans="1:20" x14ac:dyDescent="0.3">
      <c r="A87" s="64"/>
      <c r="B87" s="110" t="s">
        <v>0</v>
      </c>
      <c r="C87" s="66" t="s">
        <v>232</v>
      </c>
      <c r="D87" s="68" t="s">
        <v>2</v>
      </c>
      <c r="E87" s="68"/>
      <c r="F87" s="37" t="s">
        <v>239</v>
      </c>
      <c r="G87" s="37" t="s">
        <v>6</v>
      </c>
      <c r="H87" s="37">
        <v>1</v>
      </c>
      <c r="I87" s="37">
        <v>20</v>
      </c>
      <c r="J87" s="36">
        <v>20</v>
      </c>
      <c r="K87" s="111">
        <f t="shared" si="12"/>
        <v>400</v>
      </c>
      <c r="L87" s="37">
        <v>5.46</v>
      </c>
      <c r="M87" s="37">
        <v>72</v>
      </c>
      <c r="N87" s="37">
        <v>45</v>
      </c>
      <c r="O87" s="37">
        <v>15</v>
      </c>
      <c r="P87" s="37">
        <v>2</v>
      </c>
      <c r="Q87" s="68">
        <v>30</v>
      </c>
      <c r="R87" s="148">
        <f t="shared" si="7"/>
        <v>2.5555555555555557E-2</v>
      </c>
      <c r="S87" s="89">
        <v>1.84</v>
      </c>
      <c r="T87" s="155">
        <f t="shared" si="8"/>
        <v>1.84</v>
      </c>
    </row>
    <row r="88" spans="1:20" x14ac:dyDescent="0.3">
      <c r="A88" s="64"/>
      <c r="B88" s="110" t="s">
        <v>0</v>
      </c>
      <c r="C88" s="66" t="s">
        <v>232</v>
      </c>
      <c r="D88" s="68" t="s">
        <v>2</v>
      </c>
      <c r="E88" s="68"/>
      <c r="F88" s="37" t="s">
        <v>240</v>
      </c>
      <c r="G88" s="37" t="s">
        <v>6</v>
      </c>
      <c r="H88" s="37">
        <v>1</v>
      </c>
      <c r="I88" s="37">
        <v>20</v>
      </c>
      <c r="J88" s="36">
        <v>20</v>
      </c>
      <c r="K88" s="111">
        <f t="shared" si="12"/>
        <v>400</v>
      </c>
      <c r="L88" s="37">
        <v>7.2</v>
      </c>
      <c r="M88" s="37">
        <v>70.8</v>
      </c>
      <c r="N88" s="37">
        <v>35</v>
      </c>
      <c r="O88" s="37">
        <v>10</v>
      </c>
      <c r="P88" s="37">
        <v>15</v>
      </c>
      <c r="Q88" s="68">
        <v>30</v>
      </c>
      <c r="R88" s="148">
        <f t="shared" si="7"/>
        <v>2.5000000000000001E-2</v>
      </c>
      <c r="S88" s="89">
        <v>1.77</v>
      </c>
      <c r="T88" s="155">
        <f t="shared" si="8"/>
        <v>1.77</v>
      </c>
    </row>
    <row r="89" spans="1:20" x14ac:dyDescent="0.3">
      <c r="A89" s="64"/>
      <c r="B89" s="110" t="s">
        <v>0</v>
      </c>
      <c r="C89" s="66" t="s">
        <v>232</v>
      </c>
      <c r="D89" s="68" t="s">
        <v>2</v>
      </c>
      <c r="E89" s="68"/>
      <c r="F89" s="37" t="s">
        <v>241</v>
      </c>
      <c r="G89" s="37" t="s">
        <v>6</v>
      </c>
      <c r="H89" s="37">
        <v>1</v>
      </c>
      <c r="I89" s="37">
        <v>20</v>
      </c>
      <c r="J89" s="36">
        <v>20</v>
      </c>
      <c r="K89" s="111">
        <f t="shared" si="12"/>
        <v>400</v>
      </c>
      <c r="L89" s="37">
        <v>5.46</v>
      </c>
      <c r="M89" s="37">
        <v>57</v>
      </c>
      <c r="N89" s="37">
        <v>45</v>
      </c>
      <c r="O89" s="37">
        <v>11</v>
      </c>
      <c r="P89" s="37">
        <v>2</v>
      </c>
      <c r="Q89" s="68">
        <v>30</v>
      </c>
      <c r="R89" s="148">
        <f t="shared" si="7"/>
        <v>2.4444444444444446E-2</v>
      </c>
      <c r="S89" s="89">
        <v>1.3933333333333333</v>
      </c>
      <c r="T89" s="155">
        <f t="shared" si="8"/>
        <v>1.3933333333333333</v>
      </c>
    </row>
    <row r="90" spans="1:20" x14ac:dyDescent="0.3">
      <c r="A90" s="64"/>
      <c r="B90" s="34" t="s">
        <v>0</v>
      </c>
      <c r="C90" s="66" t="s">
        <v>232</v>
      </c>
      <c r="D90" s="150" t="s">
        <v>2</v>
      </c>
      <c r="E90" s="139" t="s">
        <v>829</v>
      </c>
      <c r="F90" s="37" t="s">
        <v>261</v>
      </c>
      <c r="G90" s="37" t="s">
        <v>6</v>
      </c>
      <c r="H90" s="37">
        <v>1</v>
      </c>
      <c r="I90" s="37">
        <v>20</v>
      </c>
      <c r="J90" s="37">
        <v>20</v>
      </c>
      <c r="K90" s="111">
        <f t="shared" si="12"/>
        <v>400</v>
      </c>
      <c r="L90" s="37">
        <v>7.6</v>
      </c>
      <c r="M90" s="37">
        <v>52</v>
      </c>
      <c r="N90" s="37">
        <v>40</v>
      </c>
      <c r="O90" s="37">
        <v>25</v>
      </c>
      <c r="P90" s="37">
        <v>20</v>
      </c>
      <c r="Q90" s="68">
        <v>30</v>
      </c>
      <c r="R90" s="148">
        <f t="shared" ref="R90:R150" si="13">((N90+O90+P90+Q90)/3600)/H90</f>
        <v>3.1944444444444442E-2</v>
      </c>
      <c r="S90" s="112">
        <v>1.6611111111111112</v>
      </c>
      <c r="T90" s="155">
        <f t="shared" ref="T90:T150" si="14">M90*R90</f>
        <v>1.661111111111111</v>
      </c>
    </row>
    <row r="91" spans="1:20" x14ac:dyDescent="0.3">
      <c r="A91" s="64"/>
      <c r="B91" s="34" t="s">
        <v>0</v>
      </c>
      <c r="C91" s="66" t="s">
        <v>232</v>
      </c>
      <c r="D91" s="36" t="s">
        <v>87</v>
      </c>
      <c r="E91" s="139" t="s">
        <v>829</v>
      </c>
      <c r="F91" s="37" t="s">
        <v>261</v>
      </c>
      <c r="G91" s="37" t="s">
        <v>6</v>
      </c>
      <c r="H91" s="37">
        <v>1</v>
      </c>
      <c r="I91" s="37">
        <v>20</v>
      </c>
      <c r="J91" s="37">
        <v>20</v>
      </c>
      <c r="K91" s="111">
        <f t="shared" si="12"/>
        <v>400</v>
      </c>
      <c r="L91" s="37">
        <v>7.6</v>
      </c>
      <c r="M91" s="37">
        <v>52</v>
      </c>
      <c r="N91" s="37">
        <v>40</v>
      </c>
      <c r="O91" s="37">
        <v>25</v>
      </c>
      <c r="P91" s="37">
        <v>20</v>
      </c>
      <c r="Q91" s="68">
        <v>30</v>
      </c>
      <c r="R91" s="148">
        <f t="shared" si="13"/>
        <v>3.1944444444444442E-2</v>
      </c>
      <c r="S91" s="112">
        <v>1.6611111111111112</v>
      </c>
      <c r="T91" s="155">
        <f t="shared" si="14"/>
        <v>1.661111111111111</v>
      </c>
    </row>
    <row r="92" spans="1:20" x14ac:dyDescent="0.3">
      <c r="A92" s="64"/>
      <c r="B92" s="138" t="s">
        <v>0</v>
      </c>
      <c r="C92" s="138" t="s">
        <v>232</v>
      </c>
      <c r="D92" s="138" t="s">
        <v>87</v>
      </c>
      <c r="E92" s="138"/>
      <c r="F92" s="37" t="s">
        <v>264</v>
      </c>
      <c r="G92" s="37" t="s">
        <v>6</v>
      </c>
      <c r="H92" s="37">
        <v>1</v>
      </c>
      <c r="I92" s="37">
        <v>20</v>
      </c>
      <c r="J92" s="37">
        <v>20</v>
      </c>
      <c r="K92" s="111">
        <f t="shared" si="12"/>
        <v>400</v>
      </c>
      <c r="L92" s="37">
        <v>6.6</v>
      </c>
      <c r="M92" s="37">
        <v>28.8</v>
      </c>
      <c r="N92" s="37">
        <v>56</v>
      </c>
      <c r="O92" s="37">
        <v>35</v>
      </c>
      <c r="P92" s="37">
        <v>26</v>
      </c>
      <c r="Q92" s="36">
        <v>30</v>
      </c>
      <c r="R92" s="148">
        <f t="shared" si="13"/>
        <v>4.0833333333333333E-2</v>
      </c>
      <c r="S92" s="112">
        <v>1.1760000000000002</v>
      </c>
      <c r="T92" s="155">
        <f t="shared" si="14"/>
        <v>1.1759999999999999</v>
      </c>
    </row>
    <row r="93" spans="1:20" x14ac:dyDescent="0.3">
      <c r="A93" s="64"/>
      <c r="B93" s="138" t="s">
        <v>0</v>
      </c>
      <c r="C93" s="138" t="s">
        <v>232</v>
      </c>
      <c r="D93" s="37" t="s">
        <v>87</v>
      </c>
      <c r="E93" s="138"/>
      <c r="F93" s="37" t="s">
        <v>265</v>
      </c>
      <c r="G93" s="37" t="s">
        <v>6</v>
      </c>
      <c r="H93" s="37">
        <v>1</v>
      </c>
      <c r="I93" s="37">
        <v>20</v>
      </c>
      <c r="J93" s="37">
        <v>20</v>
      </c>
      <c r="K93" s="111">
        <f t="shared" si="12"/>
        <v>400</v>
      </c>
      <c r="L93" s="37">
        <v>6.6</v>
      </c>
      <c r="M93" s="37">
        <v>28.8</v>
      </c>
      <c r="N93" s="37">
        <v>56</v>
      </c>
      <c r="O93" s="37">
        <v>35</v>
      </c>
      <c r="P93" s="37">
        <v>26</v>
      </c>
      <c r="Q93" s="36">
        <v>30</v>
      </c>
      <c r="R93" s="148">
        <f t="shared" si="13"/>
        <v>4.0833333333333333E-2</v>
      </c>
      <c r="S93" s="112">
        <v>1.1760000000000002</v>
      </c>
      <c r="T93" s="155">
        <f t="shared" si="14"/>
        <v>1.1759999999999999</v>
      </c>
    </row>
    <row r="94" spans="1:20" x14ac:dyDescent="0.3">
      <c r="A94" s="64"/>
      <c r="B94" s="138" t="s">
        <v>0</v>
      </c>
      <c r="C94" s="138" t="s">
        <v>232</v>
      </c>
      <c r="D94" s="138" t="s">
        <v>87</v>
      </c>
      <c r="E94" s="138"/>
      <c r="F94" s="37" t="s">
        <v>289</v>
      </c>
      <c r="G94" s="37" t="s">
        <v>6</v>
      </c>
      <c r="H94" s="37">
        <v>1</v>
      </c>
      <c r="I94" s="37">
        <v>20</v>
      </c>
      <c r="J94" s="37">
        <v>20</v>
      </c>
      <c r="K94" s="111">
        <f t="shared" si="12"/>
        <v>400</v>
      </c>
      <c r="L94" s="37" t="s">
        <v>224</v>
      </c>
      <c r="M94" s="37">
        <v>55.7</v>
      </c>
      <c r="N94" s="37">
        <v>42</v>
      </c>
      <c r="O94" s="37">
        <v>15</v>
      </c>
      <c r="P94" s="37">
        <v>15</v>
      </c>
      <c r="Q94" s="68">
        <v>30</v>
      </c>
      <c r="R94" s="148">
        <f t="shared" si="13"/>
        <v>2.8333333333333332E-2</v>
      </c>
      <c r="S94" s="112">
        <v>1.5781666666666667</v>
      </c>
      <c r="T94" s="155">
        <f t="shared" si="14"/>
        <v>1.5781666666666667</v>
      </c>
    </row>
    <row r="95" spans="1:20" x14ac:dyDescent="0.3">
      <c r="A95" s="64"/>
      <c r="B95" s="138" t="s">
        <v>0</v>
      </c>
      <c r="C95" s="138" t="s">
        <v>232</v>
      </c>
      <c r="D95" s="138" t="s">
        <v>87</v>
      </c>
      <c r="E95" s="138"/>
      <c r="F95" s="37" t="s">
        <v>290</v>
      </c>
      <c r="G95" s="37" t="s">
        <v>6</v>
      </c>
      <c r="H95" s="37">
        <v>1</v>
      </c>
      <c r="I95" s="37">
        <v>20</v>
      </c>
      <c r="J95" s="37">
        <v>20</v>
      </c>
      <c r="K95" s="111">
        <f t="shared" si="12"/>
        <v>400</v>
      </c>
      <c r="L95" s="37">
        <v>6.6</v>
      </c>
      <c r="M95" s="37">
        <v>28.8</v>
      </c>
      <c r="N95" s="37">
        <v>56</v>
      </c>
      <c r="O95" s="37">
        <v>35</v>
      </c>
      <c r="P95" s="37">
        <v>26</v>
      </c>
      <c r="Q95" s="68">
        <v>30</v>
      </c>
      <c r="R95" s="148">
        <f t="shared" si="13"/>
        <v>4.0833333333333333E-2</v>
      </c>
      <c r="S95" s="112">
        <v>1.1760000000000002</v>
      </c>
      <c r="T95" s="155">
        <f t="shared" si="14"/>
        <v>1.1759999999999999</v>
      </c>
    </row>
    <row r="96" spans="1:20" x14ac:dyDescent="0.3">
      <c r="A96" s="64"/>
      <c r="B96" s="138" t="s">
        <v>0</v>
      </c>
      <c r="C96" s="138" t="s">
        <v>232</v>
      </c>
      <c r="D96" s="138" t="s">
        <v>87</v>
      </c>
      <c r="E96" s="138"/>
      <c r="F96" s="37" t="s">
        <v>291</v>
      </c>
      <c r="G96" s="37" t="s">
        <v>6</v>
      </c>
      <c r="H96" s="37">
        <v>1</v>
      </c>
      <c r="I96" s="37">
        <v>20</v>
      </c>
      <c r="J96" s="37">
        <v>20</v>
      </c>
      <c r="K96" s="111">
        <f t="shared" si="12"/>
        <v>400</v>
      </c>
      <c r="L96" s="37">
        <v>6.6</v>
      </c>
      <c r="M96" s="37">
        <v>28.8</v>
      </c>
      <c r="N96" s="37">
        <v>56</v>
      </c>
      <c r="O96" s="37">
        <v>35</v>
      </c>
      <c r="P96" s="37">
        <v>26</v>
      </c>
      <c r="Q96" s="68">
        <v>30</v>
      </c>
      <c r="R96" s="148">
        <f t="shared" si="13"/>
        <v>4.0833333333333333E-2</v>
      </c>
      <c r="S96" s="112">
        <v>1.1760000000000002</v>
      </c>
      <c r="T96" s="155">
        <f t="shared" si="14"/>
        <v>1.1759999999999999</v>
      </c>
    </row>
    <row r="97" spans="1:20" x14ac:dyDescent="0.3">
      <c r="A97" s="64"/>
      <c r="B97" s="138" t="s">
        <v>0</v>
      </c>
      <c r="C97" s="138" t="s">
        <v>232</v>
      </c>
      <c r="D97" s="138" t="s">
        <v>87</v>
      </c>
      <c r="E97" s="138"/>
      <c r="F97" s="37" t="s">
        <v>292</v>
      </c>
      <c r="G97" s="37" t="s">
        <v>6</v>
      </c>
      <c r="H97" s="37">
        <v>1</v>
      </c>
      <c r="I97" s="37">
        <v>20</v>
      </c>
      <c r="J97" s="37">
        <v>20</v>
      </c>
      <c r="K97" s="111">
        <f t="shared" si="12"/>
        <v>400</v>
      </c>
      <c r="L97" s="37" t="s">
        <v>224</v>
      </c>
      <c r="M97" s="37">
        <v>90.4</v>
      </c>
      <c r="N97" s="37">
        <v>44</v>
      </c>
      <c r="O97" s="37">
        <v>25</v>
      </c>
      <c r="P97" s="37">
        <v>16</v>
      </c>
      <c r="Q97" s="68">
        <v>30</v>
      </c>
      <c r="R97" s="148">
        <f t="shared" si="13"/>
        <v>3.1944444444444442E-2</v>
      </c>
      <c r="S97" s="112">
        <v>2.887777777777778</v>
      </c>
      <c r="T97" s="155">
        <f t="shared" si="14"/>
        <v>2.8877777777777776</v>
      </c>
    </row>
    <row r="98" spans="1:20" x14ac:dyDescent="0.3">
      <c r="A98" s="64"/>
      <c r="B98" s="138" t="s">
        <v>0</v>
      </c>
      <c r="C98" s="138" t="s">
        <v>232</v>
      </c>
      <c r="D98" s="138" t="s">
        <v>87</v>
      </c>
      <c r="E98" s="138"/>
      <c r="F98" s="37" t="s">
        <v>293</v>
      </c>
      <c r="G98" s="37" t="s">
        <v>6</v>
      </c>
      <c r="H98" s="37">
        <v>1</v>
      </c>
      <c r="I98" s="37">
        <v>20</v>
      </c>
      <c r="J98" s="37">
        <v>20</v>
      </c>
      <c r="K98" s="111">
        <f t="shared" si="12"/>
        <v>400</v>
      </c>
      <c r="L98" s="37" t="s">
        <v>224</v>
      </c>
      <c r="M98" s="37">
        <v>55.7</v>
      </c>
      <c r="N98" s="37">
        <v>42</v>
      </c>
      <c r="O98" s="37">
        <v>15</v>
      </c>
      <c r="P98" s="37">
        <v>15</v>
      </c>
      <c r="Q98" s="68">
        <v>30</v>
      </c>
      <c r="R98" s="148">
        <f t="shared" si="13"/>
        <v>2.8333333333333332E-2</v>
      </c>
      <c r="S98" s="112">
        <v>1.5781666666666667</v>
      </c>
      <c r="T98" s="155">
        <f t="shared" si="14"/>
        <v>1.5781666666666667</v>
      </c>
    </row>
    <row r="99" spans="1:20" x14ac:dyDescent="0.3">
      <c r="A99" s="64"/>
      <c r="B99" s="138" t="s">
        <v>0</v>
      </c>
      <c r="C99" s="138" t="s">
        <v>232</v>
      </c>
      <c r="D99" s="138" t="s">
        <v>87</v>
      </c>
      <c r="E99" s="138"/>
      <c r="F99" s="37" t="s">
        <v>293</v>
      </c>
      <c r="G99" s="37" t="s">
        <v>6</v>
      </c>
      <c r="H99" s="37">
        <v>1</v>
      </c>
      <c r="I99" s="37">
        <v>20</v>
      </c>
      <c r="J99" s="37">
        <v>20</v>
      </c>
      <c r="K99" s="111">
        <f t="shared" si="12"/>
        <v>400</v>
      </c>
      <c r="L99" s="37" t="s">
        <v>224</v>
      </c>
      <c r="M99" s="37">
        <v>40.799999999999997</v>
      </c>
      <c r="N99" s="37">
        <v>42</v>
      </c>
      <c r="O99" s="37">
        <v>25</v>
      </c>
      <c r="P99" s="37">
        <v>18</v>
      </c>
      <c r="Q99" s="68">
        <v>30</v>
      </c>
      <c r="R99" s="148">
        <f t="shared" si="13"/>
        <v>3.1944444444444442E-2</v>
      </c>
      <c r="S99" s="112">
        <v>1.3033333333333332</v>
      </c>
      <c r="T99" s="155">
        <f t="shared" si="14"/>
        <v>1.3033333333333332</v>
      </c>
    </row>
    <row r="100" spans="1:20" x14ac:dyDescent="0.3">
      <c r="A100" s="64"/>
      <c r="B100" s="138" t="s">
        <v>0</v>
      </c>
      <c r="C100" s="138" t="s">
        <v>232</v>
      </c>
      <c r="D100" s="138" t="s">
        <v>87</v>
      </c>
      <c r="E100" s="138"/>
      <c r="F100" s="37" t="s">
        <v>294</v>
      </c>
      <c r="G100" s="37" t="s">
        <v>6</v>
      </c>
      <c r="H100" s="37">
        <v>1</v>
      </c>
      <c r="I100" s="37">
        <v>20</v>
      </c>
      <c r="J100" s="37">
        <v>20</v>
      </c>
      <c r="K100" s="111">
        <f t="shared" si="12"/>
        <v>400</v>
      </c>
      <c r="L100" s="37" t="s">
        <v>224</v>
      </c>
      <c r="M100" s="37">
        <v>55.7</v>
      </c>
      <c r="N100" s="37">
        <v>42</v>
      </c>
      <c r="O100" s="37">
        <v>15</v>
      </c>
      <c r="P100" s="37">
        <v>15</v>
      </c>
      <c r="Q100" s="68">
        <v>30</v>
      </c>
      <c r="R100" s="148">
        <f t="shared" si="13"/>
        <v>2.8333333333333332E-2</v>
      </c>
      <c r="S100" s="112">
        <v>1.5781666666666667</v>
      </c>
      <c r="T100" s="155">
        <f t="shared" si="14"/>
        <v>1.5781666666666667</v>
      </c>
    </row>
    <row r="101" spans="1:20" x14ac:dyDescent="0.3">
      <c r="A101" s="64"/>
      <c r="B101" s="138" t="s">
        <v>0</v>
      </c>
      <c r="C101" s="138" t="s">
        <v>232</v>
      </c>
      <c r="D101" s="138" t="s">
        <v>87</v>
      </c>
      <c r="E101" s="138"/>
      <c r="F101" s="37" t="s">
        <v>295</v>
      </c>
      <c r="G101" s="37" t="s">
        <v>6</v>
      </c>
      <c r="H101" s="37">
        <v>1</v>
      </c>
      <c r="I101" s="37">
        <v>20</v>
      </c>
      <c r="J101" s="37">
        <v>20</v>
      </c>
      <c r="K101" s="111">
        <f t="shared" si="12"/>
        <v>400</v>
      </c>
      <c r="L101" s="37" t="s">
        <v>224</v>
      </c>
      <c r="M101" s="37">
        <v>36</v>
      </c>
      <c r="N101" s="37">
        <v>46</v>
      </c>
      <c r="O101" s="37">
        <v>25</v>
      </c>
      <c r="P101" s="37">
        <v>21</v>
      </c>
      <c r="Q101" s="68">
        <v>30</v>
      </c>
      <c r="R101" s="148">
        <f t="shared" si="13"/>
        <v>3.3888888888888892E-2</v>
      </c>
      <c r="S101" s="112">
        <v>1.22</v>
      </c>
      <c r="T101" s="155">
        <f t="shared" si="14"/>
        <v>1.2200000000000002</v>
      </c>
    </row>
    <row r="102" spans="1:20" x14ac:dyDescent="0.3">
      <c r="A102" s="64"/>
      <c r="B102" s="37" t="s">
        <v>0</v>
      </c>
      <c r="C102" s="37" t="s">
        <v>232</v>
      </c>
      <c r="D102" s="37" t="s">
        <v>87</v>
      </c>
      <c r="E102" s="37"/>
      <c r="F102" s="37" t="s">
        <v>296</v>
      </c>
      <c r="G102" s="37" t="s">
        <v>6</v>
      </c>
      <c r="H102" s="37">
        <v>1</v>
      </c>
      <c r="I102" s="37">
        <v>20</v>
      </c>
      <c r="J102" s="37">
        <v>20</v>
      </c>
      <c r="K102" s="111">
        <f t="shared" si="12"/>
        <v>400</v>
      </c>
      <c r="L102" s="37" t="s">
        <v>224</v>
      </c>
      <c r="M102" s="37">
        <v>36</v>
      </c>
      <c r="N102" s="37">
        <v>46</v>
      </c>
      <c r="O102" s="37">
        <v>25</v>
      </c>
      <c r="P102" s="37">
        <v>21</v>
      </c>
      <c r="Q102" s="36">
        <v>30</v>
      </c>
      <c r="R102" s="148">
        <f t="shared" si="13"/>
        <v>3.3888888888888892E-2</v>
      </c>
      <c r="S102" s="112">
        <v>1.22</v>
      </c>
      <c r="T102" s="155">
        <f t="shared" si="14"/>
        <v>1.2200000000000002</v>
      </c>
    </row>
    <row r="103" spans="1:20" x14ac:dyDescent="0.3">
      <c r="A103" s="64"/>
      <c r="B103" s="37" t="s">
        <v>0</v>
      </c>
      <c r="C103" s="37" t="s">
        <v>232</v>
      </c>
      <c r="D103" s="37" t="s">
        <v>87</v>
      </c>
      <c r="E103" s="37"/>
      <c r="F103" s="37" t="s">
        <v>297</v>
      </c>
      <c r="G103" s="37" t="s">
        <v>6</v>
      </c>
      <c r="H103" s="37">
        <v>1</v>
      </c>
      <c r="I103" s="37">
        <v>20</v>
      </c>
      <c r="J103" s="37">
        <v>20</v>
      </c>
      <c r="K103" s="111">
        <f t="shared" si="12"/>
        <v>400</v>
      </c>
      <c r="L103" s="37" t="s">
        <v>224</v>
      </c>
      <c r="M103" s="37">
        <v>36</v>
      </c>
      <c r="N103" s="37">
        <v>46</v>
      </c>
      <c r="O103" s="37">
        <v>25</v>
      </c>
      <c r="P103" s="37">
        <v>21</v>
      </c>
      <c r="Q103" s="36">
        <v>30</v>
      </c>
      <c r="R103" s="148">
        <f t="shared" si="13"/>
        <v>3.3888888888888892E-2</v>
      </c>
      <c r="S103" s="112">
        <v>1.22</v>
      </c>
      <c r="T103" s="155">
        <f t="shared" si="14"/>
        <v>1.2200000000000002</v>
      </c>
    </row>
    <row r="104" spans="1:20" x14ac:dyDescent="0.3">
      <c r="A104" s="64"/>
      <c r="B104" s="138" t="s">
        <v>0</v>
      </c>
      <c r="C104" s="138" t="s">
        <v>232</v>
      </c>
      <c r="D104" s="138" t="s">
        <v>87</v>
      </c>
      <c r="E104" s="138"/>
      <c r="F104" s="37" t="s">
        <v>297</v>
      </c>
      <c r="G104" s="37" t="s">
        <v>6</v>
      </c>
      <c r="H104" s="37">
        <v>1</v>
      </c>
      <c r="I104" s="37">
        <v>20</v>
      </c>
      <c r="J104" s="37">
        <v>20</v>
      </c>
      <c r="K104" s="111">
        <f t="shared" si="12"/>
        <v>400</v>
      </c>
      <c r="L104" s="37" t="s">
        <v>224</v>
      </c>
      <c r="M104" s="37">
        <v>36</v>
      </c>
      <c r="N104" s="37">
        <v>43</v>
      </c>
      <c r="O104" s="37">
        <v>24</v>
      </c>
      <c r="P104" s="37">
        <v>18</v>
      </c>
      <c r="Q104" s="68">
        <v>30</v>
      </c>
      <c r="R104" s="148">
        <f t="shared" si="13"/>
        <v>3.1944444444444442E-2</v>
      </c>
      <c r="S104" s="112">
        <v>1.1499999999999999</v>
      </c>
      <c r="T104" s="155">
        <f t="shared" si="14"/>
        <v>1.1499999999999999</v>
      </c>
    </row>
    <row r="105" spans="1:20" x14ac:dyDescent="0.3">
      <c r="A105" s="64"/>
      <c r="B105" s="138" t="s">
        <v>0</v>
      </c>
      <c r="C105" s="138" t="s">
        <v>232</v>
      </c>
      <c r="D105" s="138" t="s">
        <v>87</v>
      </c>
      <c r="E105" s="138"/>
      <c r="F105" s="37" t="s">
        <v>298</v>
      </c>
      <c r="G105" s="37" t="s">
        <v>6</v>
      </c>
      <c r="H105" s="37">
        <v>1</v>
      </c>
      <c r="I105" s="37">
        <v>20</v>
      </c>
      <c r="J105" s="37">
        <v>20</v>
      </c>
      <c r="K105" s="111">
        <f t="shared" si="12"/>
        <v>400</v>
      </c>
      <c r="L105" s="37">
        <v>6.6</v>
      </c>
      <c r="M105" s="37">
        <v>28.8</v>
      </c>
      <c r="N105" s="37">
        <v>56</v>
      </c>
      <c r="O105" s="37">
        <v>35</v>
      </c>
      <c r="P105" s="37">
        <v>26</v>
      </c>
      <c r="Q105" s="68">
        <v>30</v>
      </c>
      <c r="R105" s="148">
        <f t="shared" si="13"/>
        <v>4.0833333333333333E-2</v>
      </c>
      <c r="S105" s="112">
        <v>1.1760000000000002</v>
      </c>
      <c r="T105" s="155">
        <f t="shared" si="14"/>
        <v>1.1759999999999999</v>
      </c>
    </row>
    <row r="106" spans="1:20" x14ac:dyDescent="0.3">
      <c r="A106" s="64"/>
      <c r="B106" s="37" t="s">
        <v>0</v>
      </c>
      <c r="C106" s="37" t="s">
        <v>232</v>
      </c>
      <c r="D106" s="37" t="s">
        <v>87</v>
      </c>
      <c r="E106" s="37"/>
      <c r="F106" s="37" t="s">
        <v>299</v>
      </c>
      <c r="G106" s="37" t="s">
        <v>6</v>
      </c>
      <c r="H106" s="37">
        <v>1</v>
      </c>
      <c r="I106" s="37">
        <v>20</v>
      </c>
      <c r="J106" s="37">
        <v>20</v>
      </c>
      <c r="K106" s="111">
        <f t="shared" si="12"/>
        <v>400</v>
      </c>
      <c r="L106" s="37">
        <v>6.6</v>
      </c>
      <c r="M106" s="37">
        <v>28.8</v>
      </c>
      <c r="N106" s="37">
        <v>56</v>
      </c>
      <c r="O106" s="37">
        <v>35</v>
      </c>
      <c r="P106" s="37">
        <v>26</v>
      </c>
      <c r="Q106" s="36">
        <v>30</v>
      </c>
      <c r="R106" s="148">
        <f t="shared" si="13"/>
        <v>4.0833333333333333E-2</v>
      </c>
      <c r="S106" s="112">
        <v>1.1760000000000002</v>
      </c>
      <c r="T106" s="155">
        <f t="shared" si="14"/>
        <v>1.1759999999999999</v>
      </c>
    </row>
    <row r="107" spans="1:20" x14ac:dyDescent="0.3">
      <c r="A107" s="64"/>
      <c r="B107" s="138" t="s">
        <v>0</v>
      </c>
      <c r="C107" s="138" t="s">
        <v>232</v>
      </c>
      <c r="D107" s="138" t="s">
        <v>87</v>
      </c>
      <c r="E107" s="138"/>
      <c r="F107" s="37" t="s">
        <v>300</v>
      </c>
      <c r="G107" s="37" t="s">
        <v>6</v>
      </c>
      <c r="H107" s="37">
        <v>1</v>
      </c>
      <c r="I107" s="37">
        <v>20</v>
      </c>
      <c r="J107" s="37">
        <v>20</v>
      </c>
      <c r="K107" s="111">
        <f t="shared" si="12"/>
        <v>400</v>
      </c>
      <c r="L107" s="37">
        <v>68</v>
      </c>
      <c r="M107" s="37">
        <v>63</v>
      </c>
      <c r="N107" s="37">
        <v>40</v>
      </c>
      <c r="O107" s="37">
        <v>20</v>
      </c>
      <c r="P107" s="37">
        <v>30</v>
      </c>
      <c r="Q107" s="68">
        <v>30</v>
      </c>
      <c r="R107" s="148">
        <f t="shared" si="13"/>
        <v>3.3333333333333333E-2</v>
      </c>
      <c r="S107" s="112">
        <v>2.1</v>
      </c>
      <c r="T107" s="155">
        <f t="shared" si="14"/>
        <v>2.1</v>
      </c>
    </row>
    <row r="108" spans="1:20" x14ac:dyDescent="0.3">
      <c r="A108" s="64"/>
      <c r="B108" s="138" t="s">
        <v>0</v>
      </c>
      <c r="C108" s="138" t="s">
        <v>232</v>
      </c>
      <c r="D108" s="138" t="s">
        <v>87</v>
      </c>
      <c r="E108" s="138"/>
      <c r="F108" s="37" t="s">
        <v>301</v>
      </c>
      <c r="G108" s="37" t="s">
        <v>6</v>
      </c>
      <c r="H108" s="37">
        <v>1</v>
      </c>
      <c r="I108" s="37">
        <v>20</v>
      </c>
      <c r="J108" s="37">
        <v>20</v>
      </c>
      <c r="K108" s="111">
        <f t="shared" si="12"/>
        <v>400</v>
      </c>
      <c r="L108" s="37" t="s">
        <v>224</v>
      </c>
      <c r="M108" s="37">
        <v>55.7</v>
      </c>
      <c r="N108" s="37">
        <v>42</v>
      </c>
      <c r="O108" s="37">
        <v>15</v>
      </c>
      <c r="P108" s="37">
        <v>15</v>
      </c>
      <c r="Q108" s="68">
        <v>30</v>
      </c>
      <c r="R108" s="148">
        <f t="shared" si="13"/>
        <v>2.8333333333333332E-2</v>
      </c>
      <c r="S108" s="112">
        <v>1.5781666666666667</v>
      </c>
      <c r="T108" s="155">
        <f t="shared" si="14"/>
        <v>1.5781666666666667</v>
      </c>
    </row>
    <row r="109" spans="1:20" s="62" customFormat="1" x14ac:dyDescent="0.3">
      <c r="A109" s="63"/>
      <c r="B109" s="146" t="s">
        <v>0</v>
      </c>
      <c r="C109" s="146" t="s">
        <v>232</v>
      </c>
      <c r="D109" s="151" t="s">
        <v>2</v>
      </c>
      <c r="E109" s="63" t="s">
        <v>829</v>
      </c>
      <c r="F109" s="27" t="s">
        <v>325</v>
      </c>
      <c r="G109" s="27" t="s">
        <v>6</v>
      </c>
      <c r="H109" s="27">
        <v>1</v>
      </c>
      <c r="I109" s="27">
        <v>20</v>
      </c>
      <c r="J109" s="27">
        <v>20</v>
      </c>
      <c r="K109" s="116">
        <f t="shared" si="12"/>
        <v>400</v>
      </c>
      <c r="L109" s="27" t="s">
        <v>224</v>
      </c>
      <c r="M109" s="27">
        <v>28.2</v>
      </c>
      <c r="N109" s="27">
        <v>70</v>
      </c>
      <c r="O109" s="27">
        <v>15</v>
      </c>
      <c r="P109" s="27">
        <v>5</v>
      </c>
      <c r="Q109" s="20">
        <v>30</v>
      </c>
      <c r="R109" s="147">
        <f t="shared" si="13"/>
        <v>3.3333333333333333E-2</v>
      </c>
      <c r="S109" s="108">
        <f>T109</f>
        <v>0.94</v>
      </c>
      <c r="T109" s="161">
        <f t="shared" si="14"/>
        <v>0.94</v>
      </c>
    </row>
    <row r="110" spans="1:20" s="62" customFormat="1" x14ac:dyDescent="0.3">
      <c r="A110" s="63"/>
      <c r="B110" s="146" t="s">
        <v>0</v>
      </c>
      <c r="C110" s="146" t="s">
        <v>232</v>
      </c>
      <c r="D110" s="151" t="s">
        <v>87</v>
      </c>
      <c r="E110" s="63" t="s">
        <v>829</v>
      </c>
      <c r="F110" s="27" t="s">
        <v>338</v>
      </c>
      <c r="G110" s="27" t="s">
        <v>6</v>
      </c>
      <c r="H110" s="27">
        <v>1</v>
      </c>
      <c r="I110" s="27">
        <v>20</v>
      </c>
      <c r="J110" s="27">
        <v>20</v>
      </c>
      <c r="K110" s="116">
        <f t="shared" si="12"/>
        <v>400</v>
      </c>
      <c r="L110" s="27" t="s">
        <v>224</v>
      </c>
      <c r="M110" s="27">
        <v>32</v>
      </c>
      <c r="N110" s="27">
        <v>90</v>
      </c>
      <c r="O110" s="27">
        <v>25</v>
      </c>
      <c r="P110" s="27">
        <v>27</v>
      </c>
      <c r="Q110" s="20">
        <v>30</v>
      </c>
      <c r="R110" s="147">
        <f t="shared" si="13"/>
        <v>4.777777777777778E-2</v>
      </c>
      <c r="S110" s="108">
        <f>T110</f>
        <v>1.528888888888889</v>
      </c>
      <c r="T110" s="161">
        <f t="shared" si="14"/>
        <v>1.528888888888889</v>
      </c>
    </row>
    <row r="111" spans="1:20" s="160" customFormat="1" x14ac:dyDescent="0.3">
      <c r="A111" s="159" t="s">
        <v>885</v>
      </c>
      <c r="B111" s="73" t="s">
        <v>346</v>
      </c>
      <c r="C111" s="96" t="s">
        <v>232</v>
      </c>
      <c r="D111" s="101" t="s">
        <v>2</v>
      </c>
      <c r="E111" s="159" t="s">
        <v>829</v>
      </c>
      <c r="F111" s="144" t="s">
        <v>465</v>
      </c>
      <c r="G111" s="144" t="s">
        <v>6</v>
      </c>
      <c r="H111" s="144">
        <v>1</v>
      </c>
      <c r="I111" s="144">
        <v>20</v>
      </c>
      <c r="J111" s="144">
        <v>20</v>
      </c>
      <c r="K111" s="114">
        <f t="shared" si="12"/>
        <v>400</v>
      </c>
      <c r="L111" s="144" t="s">
        <v>224</v>
      </c>
      <c r="M111" s="144">
        <v>52.4</v>
      </c>
      <c r="N111" s="144">
        <v>45</v>
      </c>
      <c r="O111" s="99">
        <v>11</v>
      </c>
      <c r="P111" s="99">
        <v>1.5</v>
      </c>
      <c r="Q111" s="99">
        <v>5</v>
      </c>
      <c r="R111" s="142">
        <f t="shared" si="13"/>
        <v>1.7361111111111112E-2</v>
      </c>
      <c r="S111" s="100">
        <v>0.91900000000000004</v>
      </c>
      <c r="T111" s="157">
        <f t="shared" si="14"/>
        <v>0.90972222222222221</v>
      </c>
    </row>
    <row r="112" spans="1:20" s="160" customFormat="1" x14ac:dyDescent="0.3">
      <c r="A112" s="159" t="s">
        <v>885</v>
      </c>
      <c r="B112" s="73" t="s">
        <v>346</v>
      </c>
      <c r="C112" s="96" t="s">
        <v>232</v>
      </c>
      <c r="D112" s="101" t="s">
        <v>87</v>
      </c>
      <c r="E112" s="159" t="s">
        <v>829</v>
      </c>
      <c r="F112" s="144" t="s">
        <v>465</v>
      </c>
      <c r="G112" s="144" t="s">
        <v>6</v>
      </c>
      <c r="H112" s="144">
        <v>1</v>
      </c>
      <c r="I112" s="144">
        <v>20</v>
      </c>
      <c r="J112" s="144">
        <v>20</v>
      </c>
      <c r="K112" s="114">
        <f t="shared" si="12"/>
        <v>400</v>
      </c>
      <c r="L112" s="144" t="s">
        <v>224</v>
      </c>
      <c r="M112" s="144">
        <v>52.4</v>
      </c>
      <c r="N112" s="144">
        <v>45</v>
      </c>
      <c r="O112" s="99">
        <v>11</v>
      </c>
      <c r="P112" s="99">
        <v>1.5</v>
      </c>
      <c r="Q112" s="99">
        <v>5</v>
      </c>
      <c r="R112" s="142">
        <f t="shared" si="13"/>
        <v>1.7361111111111112E-2</v>
      </c>
      <c r="S112" s="100">
        <v>0.91900000000000004</v>
      </c>
      <c r="T112" s="157">
        <f t="shared" si="14"/>
        <v>0.90972222222222221</v>
      </c>
    </row>
    <row r="113" spans="1:20" s="160" customFormat="1" x14ac:dyDescent="0.3">
      <c r="A113" s="159" t="s">
        <v>829</v>
      </c>
      <c r="B113" s="96" t="s">
        <v>346</v>
      </c>
      <c r="C113" s="96" t="s">
        <v>232</v>
      </c>
      <c r="D113" s="101" t="s">
        <v>87</v>
      </c>
      <c r="E113" s="101"/>
      <c r="F113" s="119" t="s">
        <v>469</v>
      </c>
      <c r="G113" s="144" t="s">
        <v>6</v>
      </c>
      <c r="H113" s="144">
        <v>1</v>
      </c>
      <c r="I113" s="144">
        <v>20</v>
      </c>
      <c r="J113" s="144">
        <v>20</v>
      </c>
      <c r="K113" s="114">
        <f t="shared" si="12"/>
        <v>400</v>
      </c>
      <c r="L113" s="144" t="s">
        <v>224</v>
      </c>
      <c r="M113" s="144">
        <v>40.799999999999997</v>
      </c>
      <c r="N113" s="144">
        <v>42</v>
      </c>
      <c r="O113" s="99">
        <v>25</v>
      </c>
      <c r="P113" s="99">
        <v>18</v>
      </c>
      <c r="Q113" s="99">
        <v>5</v>
      </c>
      <c r="R113" s="142">
        <f t="shared" si="13"/>
        <v>2.5000000000000001E-2</v>
      </c>
      <c r="S113" s="100">
        <v>1.02</v>
      </c>
      <c r="T113" s="157">
        <f t="shared" si="14"/>
        <v>1.02</v>
      </c>
    </row>
    <row r="114" spans="1:20" s="160" customFormat="1" x14ac:dyDescent="0.3">
      <c r="A114" s="159" t="s">
        <v>829</v>
      </c>
      <c r="B114" s="73" t="s">
        <v>346</v>
      </c>
      <c r="C114" s="96" t="s">
        <v>232</v>
      </c>
      <c r="D114" s="101" t="s">
        <v>87</v>
      </c>
      <c r="E114" s="101"/>
      <c r="F114" s="95" t="s">
        <v>470</v>
      </c>
      <c r="G114" s="144" t="s">
        <v>6</v>
      </c>
      <c r="H114" s="144">
        <v>2</v>
      </c>
      <c r="I114" s="144">
        <v>20</v>
      </c>
      <c r="J114" s="144">
        <v>20</v>
      </c>
      <c r="K114" s="114">
        <f t="shared" si="12"/>
        <v>400</v>
      </c>
      <c r="L114" s="144">
        <v>11.9</v>
      </c>
      <c r="M114" s="144">
        <v>91.26</v>
      </c>
      <c r="N114" s="144">
        <v>53</v>
      </c>
      <c r="O114" s="99">
        <v>14</v>
      </c>
      <c r="P114" s="99">
        <v>20</v>
      </c>
      <c r="Q114" s="99">
        <v>5</v>
      </c>
      <c r="R114" s="142">
        <f t="shared" si="13"/>
        <v>1.2777777777777779E-2</v>
      </c>
      <c r="S114" s="100">
        <v>1.17</v>
      </c>
      <c r="T114" s="157">
        <f t="shared" si="14"/>
        <v>1.1661000000000001</v>
      </c>
    </row>
    <row r="115" spans="1:20" s="160" customFormat="1" x14ac:dyDescent="0.3">
      <c r="A115" s="159" t="s">
        <v>829</v>
      </c>
      <c r="B115" s="73" t="s">
        <v>346</v>
      </c>
      <c r="C115" s="96" t="s">
        <v>232</v>
      </c>
      <c r="D115" s="101" t="s">
        <v>87</v>
      </c>
      <c r="E115" s="101"/>
      <c r="F115" s="119" t="s">
        <v>471</v>
      </c>
      <c r="G115" s="144"/>
      <c r="H115" s="144"/>
      <c r="I115" s="144"/>
      <c r="J115" s="144"/>
      <c r="K115" s="114"/>
      <c r="L115" s="144"/>
      <c r="M115" s="144"/>
      <c r="N115" s="144"/>
      <c r="O115" s="99"/>
      <c r="P115" s="99"/>
      <c r="Q115" s="99"/>
      <c r="R115" s="142"/>
      <c r="S115" s="100">
        <v>1.02</v>
      </c>
      <c r="T115" s="157"/>
    </row>
    <row r="116" spans="1:20" s="160" customFormat="1" x14ac:dyDescent="0.3">
      <c r="A116" s="159" t="s">
        <v>829</v>
      </c>
      <c r="B116" s="73" t="s">
        <v>346</v>
      </c>
      <c r="C116" s="73" t="s">
        <v>232</v>
      </c>
      <c r="D116" s="103" t="s">
        <v>87</v>
      </c>
      <c r="E116" s="103"/>
      <c r="F116" s="95" t="s">
        <v>472</v>
      </c>
      <c r="G116" s="94"/>
      <c r="H116" s="94"/>
      <c r="I116" s="94"/>
      <c r="J116" s="94"/>
      <c r="K116" s="114"/>
      <c r="L116" s="94"/>
      <c r="M116" s="94"/>
      <c r="N116" s="94"/>
      <c r="O116" s="95"/>
      <c r="P116" s="95"/>
      <c r="Q116" s="95"/>
      <c r="R116" s="142"/>
      <c r="S116" s="100">
        <v>1.17</v>
      </c>
      <c r="T116" s="157"/>
    </row>
    <row r="117" spans="1:20" s="160" customFormat="1" x14ac:dyDescent="0.3">
      <c r="A117" s="159" t="s">
        <v>829</v>
      </c>
      <c r="B117" s="73" t="s">
        <v>346</v>
      </c>
      <c r="C117" s="96" t="s">
        <v>232</v>
      </c>
      <c r="D117" s="101" t="s">
        <v>87</v>
      </c>
      <c r="E117" s="101"/>
      <c r="F117" s="119" t="s">
        <v>473</v>
      </c>
      <c r="G117" s="144" t="s">
        <v>6</v>
      </c>
      <c r="H117" s="144">
        <v>1</v>
      </c>
      <c r="I117" s="144">
        <v>20</v>
      </c>
      <c r="J117" s="144">
        <v>20</v>
      </c>
      <c r="K117" s="114">
        <f t="shared" si="12"/>
        <v>400</v>
      </c>
      <c r="L117" s="144">
        <v>6.8</v>
      </c>
      <c r="M117" s="144">
        <v>36</v>
      </c>
      <c r="N117" s="144">
        <v>46</v>
      </c>
      <c r="O117" s="99">
        <v>25</v>
      </c>
      <c r="P117" s="99">
        <v>21</v>
      </c>
      <c r="Q117" s="99">
        <v>30</v>
      </c>
      <c r="R117" s="142">
        <f t="shared" si="13"/>
        <v>3.3888888888888892E-2</v>
      </c>
      <c r="S117" s="100">
        <v>1.1599999999999999</v>
      </c>
      <c r="T117" s="157">
        <f t="shared" si="14"/>
        <v>1.2200000000000002</v>
      </c>
    </row>
    <row r="118" spans="1:20" s="160" customFormat="1" x14ac:dyDescent="0.3">
      <c r="A118" s="159" t="s">
        <v>829</v>
      </c>
      <c r="B118" s="73" t="s">
        <v>346</v>
      </c>
      <c r="C118" s="96" t="s">
        <v>232</v>
      </c>
      <c r="D118" s="101" t="s">
        <v>87</v>
      </c>
      <c r="E118" s="101"/>
      <c r="F118" s="95" t="s">
        <v>474</v>
      </c>
      <c r="G118" s="144"/>
      <c r="H118" s="144"/>
      <c r="I118" s="144"/>
      <c r="J118" s="144"/>
      <c r="K118" s="114"/>
      <c r="L118" s="144"/>
      <c r="M118" s="144"/>
      <c r="N118" s="144"/>
      <c r="O118" s="99"/>
      <c r="P118" s="99"/>
      <c r="Q118" s="99"/>
      <c r="R118" s="148"/>
      <c r="S118" s="100">
        <v>1.02</v>
      </c>
      <c r="T118" s="155"/>
    </row>
    <row r="119" spans="1:20" s="160" customFormat="1" x14ac:dyDescent="0.3">
      <c r="A119" s="159" t="s">
        <v>829</v>
      </c>
      <c r="B119" s="73" t="s">
        <v>346</v>
      </c>
      <c r="C119" s="96" t="s">
        <v>232</v>
      </c>
      <c r="D119" s="101" t="s">
        <v>87</v>
      </c>
      <c r="E119" s="101"/>
      <c r="F119" s="95" t="s">
        <v>475</v>
      </c>
      <c r="G119" s="144"/>
      <c r="H119" s="144"/>
      <c r="I119" s="144"/>
      <c r="J119" s="144"/>
      <c r="K119" s="114"/>
      <c r="L119" s="144"/>
      <c r="M119" s="144"/>
      <c r="N119" s="144"/>
      <c r="O119" s="99"/>
      <c r="P119" s="99"/>
      <c r="Q119" s="99"/>
      <c r="R119" s="148"/>
      <c r="S119" s="100">
        <v>1.17</v>
      </c>
      <c r="T119" s="155"/>
    </row>
    <row r="120" spans="1:20" s="160" customFormat="1" x14ac:dyDescent="0.3">
      <c r="A120" s="159" t="s">
        <v>885</v>
      </c>
      <c r="B120" s="73" t="s">
        <v>346</v>
      </c>
      <c r="C120" s="94" t="s">
        <v>389</v>
      </c>
      <c r="D120" s="94" t="s">
        <v>2</v>
      </c>
      <c r="E120" s="94"/>
      <c r="F120" s="95" t="s">
        <v>437</v>
      </c>
      <c r="G120" s="94"/>
      <c r="H120" s="94"/>
      <c r="I120" s="94"/>
      <c r="J120" s="94"/>
      <c r="K120" s="114"/>
      <c r="L120" s="94"/>
      <c r="M120" s="94"/>
      <c r="N120" s="94"/>
      <c r="O120" s="95"/>
      <c r="P120" s="95"/>
      <c r="Q120" s="95"/>
      <c r="R120" s="148"/>
      <c r="S120" s="77">
        <v>0.89600000000000002</v>
      </c>
      <c r="T120" s="155"/>
    </row>
    <row r="121" spans="1:20" s="160" customFormat="1" x14ac:dyDescent="0.3">
      <c r="A121" s="159" t="s">
        <v>885</v>
      </c>
      <c r="B121" s="73" t="s">
        <v>346</v>
      </c>
      <c r="C121" s="94" t="s">
        <v>389</v>
      </c>
      <c r="D121" s="94" t="s">
        <v>2</v>
      </c>
      <c r="E121" s="94"/>
      <c r="F121" s="95" t="s">
        <v>621</v>
      </c>
      <c r="G121" s="94"/>
      <c r="H121" s="94"/>
      <c r="I121" s="94"/>
      <c r="J121" s="94"/>
      <c r="K121" s="114"/>
      <c r="L121" s="94"/>
      <c r="M121" s="94"/>
      <c r="N121" s="94"/>
      <c r="O121" s="95"/>
      <c r="P121" s="95"/>
      <c r="Q121" s="95"/>
      <c r="R121" s="148"/>
      <c r="S121" s="77">
        <v>0.89600000000000002</v>
      </c>
      <c r="T121" s="155"/>
    </row>
    <row r="122" spans="1:20" s="160" customFormat="1" x14ac:dyDescent="0.3">
      <c r="A122" s="159" t="s">
        <v>885</v>
      </c>
      <c r="B122" s="73" t="s">
        <v>346</v>
      </c>
      <c r="C122" s="97" t="s">
        <v>438</v>
      </c>
      <c r="D122" s="97" t="s">
        <v>2</v>
      </c>
      <c r="E122" s="97"/>
      <c r="F122" s="119" t="s">
        <v>439</v>
      </c>
      <c r="G122" s="144"/>
      <c r="H122" s="144"/>
      <c r="I122" s="144"/>
      <c r="J122" s="144"/>
      <c r="K122" s="114"/>
      <c r="L122" s="144"/>
      <c r="M122" s="144"/>
      <c r="N122" s="144"/>
      <c r="O122" s="99"/>
      <c r="P122" s="99"/>
      <c r="Q122" s="99"/>
      <c r="R122" s="148"/>
      <c r="S122" s="100">
        <v>0.8</v>
      </c>
      <c r="T122" s="155"/>
    </row>
    <row r="123" spans="1:20" x14ac:dyDescent="0.3">
      <c r="A123" s="64"/>
      <c r="B123" s="34" t="s">
        <v>0</v>
      </c>
      <c r="C123" s="34" t="s">
        <v>262</v>
      </c>
      <c r="D123" s="150" t="s">
        <v>2</v>
      </c>
      <c r="E123" s="36" t="s">
        <v>829</v>
      </c>
      <c r="F123" s="36" t="s">
        <v>502</v>
      </c>
      <c r="G123" s="36" t="s">
        <v>6</v>
      </c>
      <c r="H123" s="37">
        <v>1</v>
      </c>
      <c r="I123" s="36">
        <v>20</v>
      </c>
      <c r="J123" s="36">
        <v>20</v>
      </c>
      <c r="K123" s="111">
        <f t="shared" si="12"/>
        <v>400</v>
      </c>
      <c r="L123" s="36">
        <v>3.7</v>
      </c>
      <c r="M123" s="36">
        <v>17.7</v>
      </c>
      <c r="N123" s="36">
        <v>85</v>
      </c>
      <c r="O123" s="36">
        <v>10</v>
      </c>
      <c r="P123" s="36">
        <v>25</v>
      </c>
      <c r="Q123" s="36">
        <v>30</v>
      </c>
      <c r="R123" s="148">
        <f t="shared" si="13"/>
        <v>4.1666666666666664E-2</v>
      </c>
      <c r="S123" s="112">
        <f>T123</f>
        <v>0.73749999999999993</v>
      </c>
      <c r="T123" s="155">
        <f t="shared" si="14"/>
        <v>0.73749999999999993</v>
      </c>
    </row>
    <row r="124" spans="1:20" x14ac:dyDescent="0.3">
      <c r="A124" s="64"/>
      <c r="B124" s="34" t="s">
        <v>0</v>
      </c>
      <c r="C124" s="34" t="s">
        <v>262</v>
      </c>
      <c r="D124" s="150" t="s">
        <v>2</v>
      </c>
      <c r="E124" s="36" t="s">
        <v>829</v>
      </c>
      <c r="F124" s="36" t="s">
        <v>263</v>
      </c>
      <c r="G124" s="36" t="s">
        <v>6</v>
      </c>
      <c r="H124" s="37">
        <v>1</v>
      </c>
      <c r="I124" s="36">
        <v>20</v>
      </c>
      <c r="J124" s="36">
        <v>20</v>
      </c>
      <c r="K124" s="111">
        <f t="shared" si="12"/>
        <v>400</v>
      </c>
      <c r="L124" s="36">
        <v>3.7</v>
      </c>
      <c r="M124" s="36">
        <v>22.2</v>
      </c>
      <c r="N124" s="36">
        <v>55</v>
      </c>
      <c r="O124" s="36">
        <v>10</v>
      </c>
      <c r="P124" s="36">
        <v>25</v>
      </c>
      <c r="Q124" s="36">
        <v>30</v>
      </c>
      <c r="R124" s="148">
        <f t="shared" si="13"/>
        <v>3.3333333333333333E-2</v>
      </c>
      <c r="S124" s="112">
        <v>0.74</v>
      </c>
      <c r="T124" s="155">
        <f t="shared" si="14"/>
        <v>0.74</v>
      </c>
    </row>
    <row r="125" spans="1:20" x14ac:dyDescent="0.3">
      <c r="A125" s="64"/>
      <c r="B125" s="138" t="s">
        <v>0</v>
      </c>
      <c r="C125" s="138" t="s">
        <v>262</v>
      </c>
      <c r="D125" s="138" t="s">
        <v>87</v>
      </c>
      <c r="E125" s="138"/>
      <c r="F125" s="149" t="s">
        <v>302</v>
      </c>
      <c r="G125" s="149" t="s">
        <v>6</v>
      </c>
      <c r="H125" s="149">
        <v>1</v>
      </c>
      <c r="I125" s="149">
        <v>20</v>
      </c>
      <c r="J125" s="149">
        <v>20</v>
      </c>
      <c r="K125" s="111">
        <f t="shared" si="12"/>
        <v>400</v>
      </c>
      <c r="L125" s="149">
        <v>62</v>
      </c>
      <c r="M125" s="68">
        <v>70.3</v>
      </c>
      <c r="N125" s="68">
        <v>41</v>
      </c>
      <c r="O125" s="68">
        <v>22</v>
      </c>
      <c r="P125" s="68">
        <v>27</v>
      </c>
      <c r="Q125" s="68">
        <v>30</v>
      </c>
      <c r="R125" s="148">
        <f t="shared" si="13"/>
        <v>3.3333333333333333E-2</v>
      </c>
      <c r="S125" s="112">
        <v>2.3433333333333333</v>
      </c>
      <c r="T125" s="155">
        <f t="shared" si="14"/>
        <v>2.3433333333333333</v>
      </c>
    </row>
    <row r="126" spans="1:20" s="160" customFormat="1" x14ac:dyDescent="0.3">
      <c r="A126" s="159" t="s">
        <v>829</v>
      </c>
      <c r="B126" s="73" t="s">
        <v>346</v>
      </c>
      <c r="C126" s="97" t="s">
        <v>262</v>
      </c>
      <c r="D126" s="97" t="s">
        <v>2</v>
      </c>
      <c r="E126" s="97"/>
      <c r="F126" s="94" t="s">
        <v>440</v>
      </c>
      <c r="G126" s="144" t="s">
        <v>6</v>
      </c>
      <c r="H126" s="144">
        <v>1</v>
      </c>
      <c r="I126" s="144">
        <v>20</v>
      </c>
      <c r="J126" s="144">
        <v>20</v>
      </c>
      <c r="K126" s="114">
        <f t="shared" si="12"/>
        <v>400</v>
      </c>
      <c r="L126" s="144">
        <v>4.4000000000000004</v>
      </c>
      <c r="M126" s="144">
        <v>28.6</v>
      </c>
      <c r="N126" s="144">
        <v>38</v>
      </c>
      <c r="O126" s="99">
        <v>10</v>
      </c>
      <c r="P126" s="99">
        <v>39</v>
      </c>
      <c r="Q126" s="99">
        <v>5</v>
      </c>
      <c r="R126" s="142">
        <f t="shared" si="13"/>
        <v>2.5555555555555557E-2</v>
      </c>
      <c r="S126" s="100">
        <v>0.73299999999999998</v>
      </c>
      <c r="T126" s="157">
        <f t="shared" si="14"/>
        <v>0.73088888888888892</v>
      </c>
    </row>
    <row r="127" spans="1:20" s="160" customFormat="1" x14ac:dyDescent="0.3">
      <c r="A127" s="159" t="s">
        <v>829</v>
      </c>
      <c r="B127" s="73" t="s">
        <v>346</v>
      </c>
      <c r="C127" s="97" t="s">
        <v>262</v>
      </c>
      <c r="D127" s="97" t="s">
        <v>2</v>
      </c>
      <c r="E127" s="97"/>
      <c r="F127" s="94" t="s">
        <v>622</v>
      </c>
      <c r="G127" s="144" t="s">
        <v>6</v>
      </c>
      <c r="H127" s="144">
        <v>1</v>
      </c>
      <c r="I127" s="144">
        <v>20</v>
      </c>
      <c r="J127" s="144">
        <v>20</v>
      </c>
      <c r="K127" s="114">
        <f t="shared" si="12"/>
        <v>400</v>
      </c>
      <c r="L127" s="144">
        <v>4.4000000000000004</v>
      </c>
      <c r="M127" s="144">
        <v>22</v>
      </c>
      <c r="N127" s="144">
        <v>38</v>
      </c>
      <c r="O127" s="99">
        <v>10</v>
      </c>
      <c r="P127" s="99">
        <v>39</v>
      </c>
      <c r="Q127" s="99">
        <v>5</v>
      </c>
      <c r="R127" s="142">
        <f t="shared" si="13"/>
        <v>2.5555555555555557E-2</v>
      </c>
      <c r="S127" s="100">
        <v>0.73299999999999998</v>
      </c>
      <c r="T127" s="157">
        <f t="shared" si="14"/>
        <v>0.56222222222222229</v>
      </c>
    </row>
    <row r="128" spans="1:20" s="160" customFormat="1" x14ac:dyDescent="0.3">
      <c r="A128" s="159" t="s">
        <v>829</v>
      </c>
      <c r="B128" s="73" t="s">
        <v>346</v>
      </c>
      <c r="C128" s="97" t="s">
        <v>262</v>
      </c>
      <c r="D128" s="97" t="s">
        <v>2</v>
      </c>
      <c r="E128" s="97"/>
      <c r="F128" s="94" t="s">
        <v>623</v>
      </c>
      <c r="G128" s="144" t="s">
        <v>6</v>
      </c>
      <c r="H128" s="144">
        <v>1</v>
      </c>
      <c r="I128" s="144">
        <v>20</v>
      </c>
      <c r="J128" s="144">
        <v>20</v>
      </c>
      <c r="K128" s="114">
        <f t="shared" si="12"/>
        <v>400</v>
      </c>
      <c r="L128" s="144">
        <v>4.4000000000000004</v>
      </c>
      <c r="M128" s="144">
        <v>28.6</v>
      </c>
      <c r="N128" s="144">
        <v>38</v>
      </c>
      <c r="O128" s="99">
        <v>10</v>
      </c>
      <c r="P128" s="99">
        <v>39</v>
      </c>
      <c r="Q128" s="99">
        <v>5</v>
      </c>
      <c r="R128" s="142">
        <f t="shared" si="13"/>
        <v>2.5555555555555557E-2</v>
      </c>
      <c r="S128" s="100">
        <v>0.73299999999999998</v>
      </c>
      <c r="T128" s="157">
        <f t="shared" si="14"/>
        <v>0.73088888888888892</v>
      </c>
    </row>
    <row r="129" spans="1:20" s="160" customFormat="1" x14ac:dyDescent="0.3">
      <c r="A129" s="159" t="s">
        <v>829</v>
      </c>
      <c r="B129" s="73" t="s">
        <v>346</v>
      </c>
      <c r="C129" s="97" t="s">
        <v>262</v>
      </c>
      <c r="D129" s="101" t="s">
        <v>2</v>
      </c>
      <c r="E129" s="159" t="s">
        <v>829</v>
      </c>
      <c r="F129" s="144" t="s">
        <v>466</v>
      </c>
      <c r="G129" s="144" t="s">
        <v>6</v>
      </c>
      <c r="H129" s="144">
        <v>1</v>
      </c>
      <c r="I129" s="144">
        <v>20</v>
      </c>
      <c r="J129" s="144">
        <v>20</v>
      </c>
      <c r="K129" s="114">
        <f t="shared" si="12"/>
        <v>400</v>
      </c>
      <c r="L129" s="144">
        <v>4.4000000000000004</v>
      </c>
      <c r="M129" s="144">
        <v>42.3</v>
      </c>
      <c r="N129" s="144">
        <v>38</v>
      </c>
      <c r="O129" s="99">
        <v>10</v>
      </c>
      <c r="P129" s="99">
        <v>9</v>
      </c>
      <c r="Q129" s="99">
        <v>5</v>
      </c>
      <c r="R129" s="142">
        <f t="shared" si="13"/>
        <v>1.7222222222222222E-2</v>
      </c>
      <c r="S129" s="100">
        <v>0.72899999999999998</v>
      </c>
      <c r="T129" s="157">
        <f t="shared" si="14"/>
        <v>0.72849999999999993</v>
      </c>
    </row>
    <row r="130" spans="1:20" s="160" customFormat="1" x14ac:dyDescent="0.3">
      <c r="A130" s="159" t="s">
        <v>829</v>
      </c>
      <c r="B130" s="73" t="s">
        <v>346</v>
      </c>
      <c r="C130" s="97" t="s">
        <v>262</v>
      </c>
      <c r="D130" s="103" t="s">
        <v>87</v>
      </c>
      <c r="E130" s="159" t="s">
        <v>829</v>
      </c>
      <c r="F130" s="94" t="s">
        <v>466</v>
      </c>
      <c r="G130" s="144" t="s">
        <v>6</v>
      </c>
      <c r="H130" s="144">
        <v>1</v>
      </c>
      <c r="I130" s="144">
        <v>20</v>
      </c>
      <c r="J130" s="144">
        <v>20</v>
      </c>
      <c r="K130" s="114">
        <f t="shared" si="12"/>
        <v>400</v>
      </c>
      <c r="L130" s="144">
        <v>4.4000000000000004</v>
      </c>
      <c r="M130" s="144">
        <v>47.4</v>
      </c>
      <c r="N130" s="144">
        <v>38</v>
      </c>
      <c r="O130" s="99">
        <v>10</v>
      </c>
      <c r="P130" s="99">
        <v>2</v>
      </c>
      <c r="Q130" s="99">
        <v>5</v>
      </c>
      <c r="R130" s="142">
        <f t="shared" si="13"/>
        <v>1.5277777777777777E-2</v>
      </c>
      <c r="S130" s="100">
        <v>0.72899999999999998</v>
      </c>
      <c r="T130" s="157">
        <f t="shared" si="14"/>
        <v>0.72416666666666663</v>
      </c>
    </row>
    <row r="131" spans="1:20" s="160" customFormat="1" x14ac:dyDescent="0.3">
      <c r="A131" s="159" t="s">
        <v>829</v>
      </c>
      <c r="B131" s="73" t="s">
        <v>346</v>
      </c>
      <c r="C131" s="97" t="s">
        <v>262</v>
      </c>
      <c r="D131" s="101" t="s">
        <v>2</v>
      </c>
      <c r="E131" s="159" t="s">
        <v>829</v>
      </c>
      <c r="F131" s="94" t="s">
        <v>624</v>
      </c>
      <c r="G131" s="144" t="s">
        <v>6</v>
      </c>
      <c r="H131" s="144">
        <v>1</v>
      </c>
      <c r="I131" s="144">
        <v>20</v>
      </c>
      <c r="J131" s="144">
        <v>20</v>
      </c>
      <c r="K131" s="114">
        <f t="shared" si="12"/>
        <v>400</v>
      </c>
      <c r="L131" s="144">
        <v>4.4000000000000004</v>
      </c>
      <c r="M131" s="144">
        <v>30</v>
      </c>
      <c r="N131" s="144">
        <v>38</v>
      </c>
      <c r="O131" s="99">
        <v>10</v>
      </c>
      <c r="P131" s="99">
        <v>9</v>
      </c>
      <c r="Q131" s="99">
        <v>5</v>
      </c>
      <c r="R131" s="142">
        <f t="shared" si="13"/>
        <v>1.7222222222222222E-2</v>
      </c>
      <c r="S131" s="100">
        <v>0.73299999999999998</v>
      </c>
      <c r="T131" s="157">
        <f t="shared" si="14"/>
        <v>0.51666666666666661</v>
      </c>
    </row>
    <row r="132" spans="1:20" s="160" customFormat="1" x14ac:dyDescent="0.3">
      <c r="A132" s="159" t="s">
        <v>829</v>
      </c>
      <c r="B132" s="73" t="s">
        <v>346</v>
      </c>
      <c r="C132" s="97" t="s">
        <v>262</v>
      </c>
      <c r="D132" s="103" t="s">
        <v>87</v>
      </c>
      <c r="E132" s="159" t="s">
        <v>829</v>
      </c>
      <c r="F132" s="94" t="s">
        <v>624</v>
      </c>
      <c r="G132" s="144" t="s">
        <v>6</v>
      </c>
      <c r="H132" s="144">
        <v>1</v>
      </c>
      <c r="I132" s="144">
        <v>20</v>
      </c>
      <c r="J132" s="144">
        <v>20</v>
      </c>
      <c r="K132" s="114">
        <f t="shared" si="12"/>
        <v>400</v>
      </c>
      <c r="L132" s="144">
        <v>4.4000000000000004</v>
      </c>
      <c r="M132" s="144">
        <v>33</v>
      </c>
      <c r="N132" s="144">
        <v>38</v>
      </c>
      <c r="O132" s="99">
        <v>10</v>
      </c>
      <c r="P132" s="99">
        <v>2</v>
      </c>
      <c r="Q132" s="99">
        <v>5</v>
      </c>
      <c r="R132" s="142">
        <f t="shared" si="13"/>
        <v>1.5277777777777777E-2</v>
      </c>
      <c r="S132" s="100">
        <v>0.73299999999999998</v>
      </c>
      <c r="T132" s="157">
        <f t="shared" si="14"/>
        <v>0.50416666666666665</v>
      </c>
    </row>
    <row r="133" spans="1:20" s="160" customFormat="1" x14ac:dyDescent="0.3">
      <c r="A133" s="159" t="s">
        <v>829</v>
      </c>
      <c r="B133" s="73" t="s">
        <v>346</v>
      </c>
      <c r="C133" s="97" t="s">
        <v>262</v>
      </c>
      <c r="D133" s="101" t="s">
        <v>2</v>
      </c>
      <c r="E133" s="159" t="s">
        <v>829</v>
      </c>
      <c r="F133" s="94" t="s">
        <v>625</v>
      </c>
      <c r="G133" s="144" t="s">
        <v>6</v>
      </c>
      <c r="H133" s="144">
        <v>1</v>
      </c>
      <c r="I133" s="144">
        <v>20</v>
      </c>
      <c r="J133" s="144">
        <v>20</v>
      </c>
      <c r="K133" s="114">
        <f t="shared" si="12"/>
        <v>400</v>
      </c>
      <c r="L133" s="144">
        <v>4.4000000000000004</v>
      </c>
      <c r="M133" s="144">
        <v>42.3</v>
      </c>
      <c r="N133" s="144">
        <v>38</v>
      </c>
      <c r="O133" s="99">
        <v>10</v>
      </c>
      <c r="P133" s="99">
        <v>9</v>
      </c>
      <c r="Q133" s="99">
        <v>5</v>
      </c>
      <c r="R133" s="142">
        <f t="shared" si="13"/>
        <v>1.7222222222222222E-2</v>
      </c>
      <c r="S133" s="100">
        <v>0.72899999999999998</v>
      </c>
      <c r="T133" s="157">
        <f t="shared" si="14"/>
        <v>0.72849999999999993</v>
      </c>
    </row>
    <row r="134" spans="1:20" s="160" customFormat="1" x14ac:dyDescent="0.3">
      <c r="A134" s="159" t="s">
        <v>829</v>
      </c>
      <c r="B134" s="73" t="s">
        <v>346</v>
      </c>
      <c r="C134" s="97" t="s">
        <v>262</v>
      </c>
      <c r="D134" s="103" t="s">
        <v>87</v>
      </c>
      <c r="E134" s="159" t="s">
        <v>829</v>
      </c>
      <c r="F134" s="94" t="s">
        <v>625</v>
      </c>
      <c r="G134" s="144" t="s">
        <v>6</v>
      </c>
      <c r="H134" s="144">
        <v>1</v>
      </c>
      <c r="I134" s="144">
        <v>20</v>
      </c>
      <c r="J134" s="144">
        <v>20</v>
      </c>
      <c r="K134" s="114">
        <f t="shared" si="12"/>
        <v>400</v>
      </c>
      <c r="L134" s="144">
        <v>4.4000000000000004</v>
      </c>
      <c r="M134" s="144">
        <v>47.4</v>
      </c>
      <c r="N134" s="144">
        <v>38</v>
      </c>
      <c r="O134" s="99">
        <v>10</v>
      </c>
      <c r="P134" s="99">
        <v>2</v>
      </c>
      <c r="Q134" s="99">
        <v>5</v>
      </c>
      <c r="R134" s="142">
        <f t="shared" si="13"/>
        <v>1.5277777777777777E-2</v>
      </c>
      <c r="S134" s="100">
        <v>0.72899999999999998</v>
      </c>
      <c r="T134" s="157">
        <f t="shared" si="14"/>
        <v>0.72416666666666663</v>
      </c>
    </row>
    <row r="135" spans="1:20" s="160" customFormat="1" x14ac:dyDescent="0.3">
      <c r="A135" s="159" t="s">
        <v>829</v>
      </c>
      <c r="B135" s="73" t="s">
        <v>346</v>
      </c>
      <c r="C135" s="97" t="s">
        <v>441</v>
      </c>
      <c r="D135" s="97" t="s">
        <v>2</v>
      </c>
      <c r="E135" s="97"/>
      <c r="F135" s="94" t="s">
        <v>242</v>
      </c>
      <c r="G135" s="74" t="s">
        <v>6</v>
      </c>
      <c r="H135" s="74">
        <v>1</v>
      </c>
      <c r="I135" s="74">
        <v>20</v>
      </c>
      <c r="J135" s="74">
        <v>20</v>
      </c>
      <c r="K135" s="114">
        <f t="shared" si="12"/>
        <v>400</v>
      </c>
      <c r="L135" s="74" t="s">
        <v>224</v>
      </c>
      <c r="M135" s="74">
        <v>32.86</v>
      </c>
      <c r="N135" s="74">
        <v>41</v>
      </c>
      <c r="O135" s="74">
        <v>6</v>
      </c>
      <c r="P135" s="74">
        <v>6</v>
      </c>
      <c r="Q135" s="74">
        <v>30</v>
      </c>
      <c r="R135" s="142">
        <f t="shared" si="13"/>
        <v>2.3055555555555555E-2</v>
      </c>
      <c r="S135" s="100">
        <v>0.52800000000000002</v>
      </c>
      <c r="T135" s="157">
        <f t="shared" si="14"/>
        <v>0.75760555555555553</v>
      </c>
    </row>
    <row r="136" spans="1:20" s="160" customFormat="1" x14ac:dyDescent="0.3">
      <c r="A136" s="159" t="s">
        <v>829</v>
      </c>
      <c r="B136" s="73" t="s">
        <v>346</v>
      </c>
      <c r="C136" s="97" t="s">
        <v>392</v>
      </c>
      <c r="D136" s="97" t="s">
        <v>2</v>
      </c>
      <c r="E136" s="97"/>
      <c r="F136" s="94" t="s">
        <v>868</v>
      </c>
      <c r="G136" s="74"/>
      <c r="H136" s="74"/>
      <c r="I136" s="74"/>
      <c r="J136" s="74"/>
      <c r="K136" s="114"/>
      <c r="L136" s="74"/>
      <c r="M136" s="74"/>
      <c r="N136" s="74"/>
      <c r="O136" s="74"/>
      <c r="P136" s="74"/>
      <c r="Q136" s="74"/>
      <c r="R136" s="142"/>
      <c r="S136" s="100">
        <v>0.75600000000000001</v>
      </c>
      <c r="T136" s="157"/>
    </row>
    <row r="137" spans="1:20" s="160" customFormat="1" x14ac:dyDescent="0.3">
      <c r="A137" s="159" t="s">
        <v>829</v>
      </c>
      <c r="B137" s="73" t="s">
        <v>346</v>
      </c>
      <c r="C137" s="97" t="s">
        <v>392</v>
      </c>
      <c r="D137" s="97" t="s">
        <v>2</v>
      </c>
      <c r="E137" s="97"/>
      <c r="F137" s="94" t="s">
        <v>443</v>
      </c>
      <c r="G137" s="144" t="s">
        <v>6</v>
      </c>
      <c r="H137" s="144">
        <v>1</v>
      </c>
      <c r="I137" s="144">
        <v>20</v>
      </c>
      <c r="J137" s="144">
        <v>20</v>
      </c>
      <c r="K137" s="114">
        <f t="shared" si="12"/>
        <v>400</v>
      </c>
      <c r="L137" s="144">
        <v>0.8</v>
      </c>
      <c r="M137" s="144">
        <v>47</v>
      </c>
      <c r="N137" s="144">
        <v>30</v>
      </c>
      <c r="O137" s="99">
        <v>11</v>
      </c>
      <c r="P137" s="99">
        <v>14</v>
      </c>
      <c r="Q137" s="99">
        <v>5</v>
      </c>
      <c r="R137" s="142">
        <f t="shared" si="13"/>
        <v>1.6666666666666666E-2</v>
      </c>
      <c r="S137" s="100">
        <v>0.78300000000000003</v>
      </c>
      <c r="T137" s="157">
        <f t="shared" si="14"/>
        <v>0.78333333333333333</v>
      </c>
    </row>
    <row r="138" spans="1:20" s="160" customFormat="1" x14ac:dyDescent="0.3">
      <c r="A138" s="159" t="s">
        <v>829</v>
      </c>
      <c r="B138" s="73" t="s">
        <v>346</v>
      </c>
      <c r="C138" s="97" t="s">
        <v>392</v>
      </c>
      <c r="D138" s="97" t="s">
        <v>2</v>
      </c>
      <c r="E138" s="97"/>
      <c r="F138" s="119" t="s">
        <v>444</v>
      </c>
      <c r="G138" s="144" t="s">
        <v>6</v>
      </c>
      <c r="H138" s="144">
        <v>1</v>
      </c>
      <c r="I138" s="144">
        <v>20</v>
      </c>
      <c r="J138" s="144">
        <v>20</v>
      </c>
      <c r="K138" s="114">
        <f t="shared" si="12"/>
        <v>400</v>
      </c>
      <c r="L138" s="144">
        <v>0.8</v>
      </c>
      <c r="M138" s="144">
        <v>47</v>
      </c>
      <c r="N138" s="144">
        <v>30</v>
      </c>
      <c r="O138" s="99">
        <v>11</v>
      </c>
      <c r="P138" s="99">
        <v>14</v>
      </c>
      <c r="Q138" s="99">
        <v>5</v>
      </c>
      <c r="R138" s="142">
        <f t="shared" si="13"/>
        <v>1.6666666666666666E-2</v>
      </c>
      <c r="S138" s="100">
        <v>0.78300000000000003</v>
      </c>
      <c r="T138" s="157">
        <f t="shared" si="14"/>
        <v>0.78333333333333333</v>
      </c>
    </row>
    <row r="139" spans="1:20" s="160" customFormat="1" x14ac:dyDescent="0.3">
      <c r="A139" s="159" t="s">
        <v>830</v>
      </c>
      <c r="B139" s="73" t="s">
        <v>346</v>
      </c>
      <c r="C139" s="97" t="s">
        <v>392</v>
      </c>
      <c r="D139" s="99" t="s">
        <v>2</v>
      </c>
      <c r="E139" s="99"/>
      <c r="F139" s="94" t="s">
        <v>445</v>
      </c>
      <c r="G139" s="144" t="s">
        <v>6</v>
      </c>
      <c r="H139" s="144">
        <v>1</v>
      </c>
      <c r="I139" s="144">
        <v>20</v>
      </c>
      <c r="J139" s="144">
        <v>20</v>
      </c>
      <c r="K139" s="114">
        <f t="shared" si="12"/>
        <v>400</v>
      </c>
      <c r="L139" s="144">
        <v>0.8</v>
      </c>
      <c r="M139" s="144">
        <v>46.4</v>
      </c>
      <c r="N139" s="144">
        <v>30</v>
      </c>
      <c r="O139" s="99">
        <v>11</v>
      </c>
      <c r="P139" s="99">
        <v>14</v>
      </c>
      <c r="Q139" s="99">
        <v>5</v>
      </c>
      <c r="R139" s="142">
        <f t="shared" si="13"/>
        <v>1.6666666666666666E-2</v>
      </c>
      <c r="S139" s="100">
        <v>0.77300000000000002</v>
      </c>
      <c r="T139" s="157">
        <f t="shared" si="14"/>
        <v>0.77333333333333332</v>
      </c>
    </row>
    <row r="140" spans="1:20" s="160" customFormat="1" x14ac:dyDescent="0.3">
      <c r="A140" s="159" t="s">
        <v>829</v>
      </c>
      <c r="B140" s="73" t="s">
        <v>346</v>
      </c>
      <c r="C140" s="97" t="s">
        <v>392</v>
      </c>
      <c r="D140" s="99" t="s">
        <v>2</v>
      </c>
      <c r="E140" s="99"/>
      <c r="F140" s="94" t="s">
        <v>446</v>
      </c>
      <c r="G140" s="144" t="s">
        <v>6</v>
      </c>
      <c r="H140" s="144">
        <v>1</v>
      </c>
      <c r="I140" s="144">
        <v>20</v>
      </c>
      <c r="J140" s="144">
        <v>20</v>
      </c>
      <c r="K140" s="114">
        <f t="shared" si="12"/>
        <v>400</v>
      </c>
      <c r="L140" s="144">
        <v>0.8</v>
      </c>
      <c r="M140" s="144">
        <v>46.4</v>
      </c>
      <c r="N140" s="144">
        <v>30</v>
      </c>
      <c r="O140" s="99">
        <v>11</v>
      </c>
      <c r="P140" s="99">
        <v>14</v>
      </c>
      <c r="Q140" s="99">
        <v>5</v>
      </c>
      <c r="R140" s="142">
        <f t="shared" si="13"/>
        <v>1.6666666666666666E-2</v>
      </c>
      <c r="S140" s="100">
        <v>0.77300000000000002</v>
      </c>
      <c r="T140" s="157">
        <f t="shared" si="14"/>
        <v>0.77333333333333332</v>
      </c>
    </row>
    <row r="141" spans="1:20" s="160" customFormat="1" x14ac:dyDescent="0.3">
      <c r="A141" s="159" t="s">
        <v>829</v>
      </c>
      <c r="B141" s="73" t="s">
        <v>346</v>
      </c>
      <c r="C141" s="97" t="s">
        <v>392</v>
      </c>
      <c r="D141" s="97" t="s">
        <v>2</v>
      </c>
      <c r="E141" s="97"/>
      <c r="F141" s="119" t="s">
        <v>447</v>
      </c>
      <c r="G141" s="144" t="s">
        <v>6</v>
      </c>
      <c r="H141" s="144">
        <v>1</v>
      </c>
      <c r="I141" s="144">
        <v>20</v>
      </c>
      <c r="J141" s="144">
        <v>20</v>
      </c>
      <c r="K141" s="114">
        <f t="shared" si="12"/>
        <v>400</v>
      </c>
      <c r="L141" s="144">
        <v>0.8</v>
      </c>
      <c r="M141" s="144">
        <v>47</v>
      </c>
      <c r="N141" s="144">
        <v>30</v>
      </c>
      <c r="O141" s="99">
        <v>11</v>
      </c>
      <c r="P141" s="99">
        <v>14</v>
      </c>
      <c r="Q141" s="99">
        <v>5</v>
      </c>
      <c r="R141" s="142">
        <f t="shared" si="13"/>
        <v>1.6666666666666666E-2</v>
      </c>
      <c r="S141" s="100">
        <v>0.78300000000000003</v>
      </c>
      <c r="T141" s="157">
        <f t="shared" si="14"/>
        <v>0.78333333333333333</v>
      </c>
    </row>
    <row r="142" spans="1:20" s="160" customFormat="1" x14ac:dyDescent="0.3">
      <c r="A142" s="159" t="s">
        <v>829</v>
      </c>
      <c r="B142" s="73" t="s">
        <v>346</v>
      </c>
      <c r="C142" s="97" t="s">
        <v>392</v>
      </c>
      <c r="D142" s="97" t="s">
        <v>2</v>
      </c>
      <c r="E142" s="97"/>
      <c r="F142" s="119" t="s">
        <v>448</v>
      </c>
      <c r="G142" s="144" t="s">
        <v>6</v>
      </c>
      <c r="H142" s="144">
        <v>1</v>
      </c>
      <c r="I142" s="144">
        <v>20</v>
      </c>
      <c r="J142" s="144">
        <v>20</v>
      </c>
      <c r="K142" s="114">
        <f t="shared" si="12"/>
        <v>400</v>
      </c>
      <c r="L142" s="144">
        <v>0.8</v>
      </c>
      <c r="M142" s="144">
        <v>47</v>
      </c>
      <c r="N142" s="144">
        <v>30</v>
      </c>
      <c r="O142" s="99">
        <v>11</v>
      </c>
      <c r="P142" s="99">
        <v>14</v>
      </c>
      <c r="Q142" s="99">
        <v>5</v>
      </c>
      <c r="R142" s="142">
        <f t="shared" si="13"/>
        <v>1.6666666666666666E-2</v>
      </c>
      <c r="S142" s="100">
        <v>0.78300000000000003</v>
      </c>
      <c r="T142" s="157">
        <f t="shared" si="14"/>
        <v>0.78333333333333333</v>
      </c>
    </row>
    <row r="143" spans="1:20" s="160" customFormat="1" x14ac:dyDescent="0.3">
      <c r="A143" s="159" t="s">
        <v>829</v>
      </c>
      <c r="B143" s="73" t="s">
        <v>346</v>
      </c>
      <c r="C143" s="97" t="s">
        <v>392</v>
      </c>
      <c r="D143" s="99" t="s">
        <v>2</v>
      </c>
      <c r="E143" s="99"/>
      <c r="F143" s="119" t="s">
        <v>449</v>
      </c>
      <c r="G143" s="144" t="s">
        <v>6</v>
      </c>
      <c r="H143" s="144">
        <v>1</v>
      </c>
      <c r="I143" s="144">
        <v>20</v>
      </c>
      <c r="J143" s="144">
        <v>20</v>
      </c>
      <c r="K143" s="114">
        <f t="shared" si="12"/>
        <v>400</v>
      </c>
      <c r="L143" s="144">
        <v>0.8</v>
      </c>
      <c r="M143" s="144">
        <v>46.4</v>
      </c>
      <c r="N143" s="144">
        <v>30</v>
      </c>
      <c r="O143" s="99">
        <v>11</v>
      </c>
      <c r="P143" s="99">
        <v>14</v>
      </c>
      <c r="Q143" s="99">
        <v>5</v>
      </c>
      <c r="R143" s="142">
        <f t="shared" si="13"/>
        <v>1.6666666666666666E-2</v>
      </c>
      <c r="S143" s="100">
        <v>0.77300000000000002</v>
      </c>
      <c r="T143" s="157">
        <f t="shared" si="14"/>
        <v>0.77333333333333332</v>
      </c>
    </row>
    <row r="144" spans="1:20" s="160" customFormat="1" x14ac:dyDescent="0.3">
      <c r="A144" s="159" t="s">
        <v>829</v>
      </c>
      <c r="B144" s="73" t="s">
        <v>346</v>
      </c>
      <c r="C144" s="97" t="s">
        <v>392</v>
      </c>
      <c r="D144" s="99" t="s">
        <v>2</v>
      </c>
      <c r="E144" s="99"/>
      <c r="F144" s="119" t="s">
        <v>450</v>
      </c>
      <c r="G144" s="144" t="s">
        <v>6</v>
      </c>
      <c r="H144" s="144">
        <v>1</v>
      </c>
      <c r="I144" s="144">
        <v>20</v>
      </c>
      <c r="J144" s="144">
        <v>20</v>
      </c>
      <c r="K144" s="114">
        <f t="shared" si="12"/>
        <v>400</v>
      </c>
      <c r="L144" s="144">
        <v>0.8</v>
      </c>
      <c r="M144" s="144">
        <v>46.4</v>
      </c>
      <c r="N144" s="144">
        <v>30</v>
      </c>
      <c r="O144" s="99">
        <v>11</v>
      </c>
      <c r="P144" s="99">
        <v>14</v>
      </c>
      <c r="Q144" s="99">
        <v>5</v>
      </c>
      <c r="R144" s="142">
        <f t="shared" si="13"/>
        <v>1.6666666666666666E-2</v>
      </c>
      <c r="S144" s="100">
        <v>0.77300000000000002</v>
      </c>
      <c r="T144" s="157">
        <f t="shared" si="14"/>
        <v>0.77333333333333332</v>
      </c>
    </row>
    <row r="145" spans="1:20" s="160" customFormat="1" x14ac:dyDescent="0.3">
      <c r="A145" s="159" t="s">
        <v>829</v>
      </c>
      <c r="B145" s="73" t="s">
        <v>346</v>
      </c>
      <c r="C145" s="97" t="s">
        <v>392</v>
      </c>
      <c r="D145" s="99" t="s">
        <v>2</v>
      </c>
      <c r="E145" s="99"/>
      <c r="F145" s="119" t="s">
        <v>451</v>
      </c>
      <c r="G145" s="144" t="s">
        <v>6</v>
      </c>
      <c r="H145" s="144">
        <v>1</v>
      </c>
      <c r="I145" s="144">
        <v>20</v>
      </c>
      <c r="J145" s="144">
        <v>20</v>
      </c>
      <c r="K145" s="114">
        <f t="shared" si="12"/>
        <v>400</v>
      </c>
      <c r="L145" s="144">
        <v>0.8</v>
      </c>
      <c r="M145" s="144">
        <v>47</v>
      </c>
      <c r="N145" s="144">
        <v>30</v>
      </c>
      <c r="O145" s="99">
        <v>11</v>
      </c>
      <c r="P145" s="99">
        <v>14</v>
      </c>
      <c r="Q145" s="99">
        <v>5</v>
      </c>
      <c r="R145" s="142">
        <f t="shared" si="13"/>
        <v>1.6666666666666666E-2</v>
      </c>
      <c r="S145" s="100">
        <v>0.78300000000000003</v>
      </c>
      <c r="T145" s="157">
        <f t="shared" si="14"/>
        <v>0.78333333333333333</v>
      </c>
    </row>
    <row r="146" spans="1:20" s="160" customFormat="1" x14ac:dyDescent="0.3">
      <c r="A146" s="159" t="s">
        <v>829</v>
      </c>
      <c r="B146" s="73" t="s">
        <v>346</v>
      </c>
      <c r="C146" s="97" t="s">
        <v>392</v>
      </c>
      <c r="D146" s="99" t="s">
        <v>2</v>
      </c>
      <c r="E146" s="99"/>
      <c r="F146" s="119" t="s">
        <v>452</v>
      </c>
      <c r="G146" s="144" t="s">
        <v>225</v>
      </c>
      <c r="H146" s="144">
        <v>1</v>
      </c>
      <c r="I146" s="144">
        <v>20</v>
      </c>
      <c r="J146" s="144">
        <v>20</v>
      </c>
      <c r="K146" s="114">
        <f t="shared" si="12"/>
        <v>400</v>
      </c>
      <c r="L146" s="144">
        <v>4.0999999999999996</v>
      </c>
      <c r="M146" s="144">
        <v>34</v>
      </c>
      <c r="N146" s="144">
        <v>60</v>
      </c>
      <c r="O146" s="99">
        <v>12</v>
      </c>
      <c r="P146" s="99">
        <v>3</v>
      </c>
      <c r="Q146" s="99">
        <v>5</v>
      </c>
      <c r="R146" s="142">
        <f t="shared" si="13"/>
        <v>2.2222222222222223E-2</v>
      </c>
      <c r="S146" s="100">
        <v>0.75600000000000001</v>
      </c>
      <c r="T146" s="157">
        <f t="shared" si="14"/>
        <v>0.75555555555555554</v>
      </c>
    </row>
    <row r="147" spans="1:20" s="160" customFormat="1" x14ac:dyDescent="0.3">
      <c r="A147" s="159" t="s">
        <v>829</v>
      </c>
      <c r="B147" s="73" t="s">
        <v>346</v>
      </c>
      <c r="C147" s="73" t="s">
        <v>392</v>
      </c>
      <c r="D147" s="103" t="s">
        <v>87</v>
      </c>
      <c r="E147" s="103"/>
      <c r="F147" s="119" t="s">
        <v>476</v>
      </c>
      <c r="G147" s="144" t="s">
        <v>6</v>
      </c>
      <c r="H147" s="144">
        <v>1</v>
      </c>
      <c r="I147" s="144">
        <v>20</v>
      </c>
      <c r="J147" s="144">
        <v>20</v>
      </c>
      <c r="K147" s="114">
        <f t="shared" si="12"/>
        <v>400</v>
      </c>
      <c r="L147" s="144">
        <v>3</v>
      </c>
      <c r="M147" s="144">
        <v>60</v>
      </c>
      <c r="N147" s="144">
        <v>30</v>
      </c>
      <c r="O147" s="99">
        <v>20</v>
      </c>
      <c r="P147" s="99">
        <v>5</v>
      </c>
      <c r="Q147" s="99">
        <v>5</v>
      </c>
      <c r="R147" s="142">
        <f t="shared" si="13"/>
        <v>1.6666666666666666E-2</v>
      </c>
      <c r="S147" s="100">
        <v>1</v>
      </c>
      <c r="T147" s="157">
        <f t="shared" si="14"/>
        <v>1</v>
      </c>
    </row>
    <row r="148" spans="1:20" s="160" customFormat="1" x14ac:dyDescent="0.3">
      <c r="A148" s="159" t="s">
        <v>829</v>
      </c>
      <c r="B148" s="73" t="s">
        <v>346</v>
      </c>
      <c r="C148" s="96" t="s">
        <v>392</v>
      </c>
      <c r="D148" s="101" t="s">
        <v>87</v>
      </c>
      <c r="E148" s="101"/>
      <c r="F148" s="119" t="s">
        <v>477</v>
      </c>
      <c r="G148" s="144" t="s">
        <v>6</v>
      </c>
      <c r="H148" s="144">
        <v>1</v>
      </c>
      <c r="I148" s="144">
        <v>20</v>
      </c>
      <c r="J148" s="144">
        <v>20</v>
      </c>
      <c r="K148" s="114">
        <f t="shared" si="12"/>
        <v>400</v>
      </c>
      <c r="L148" s="144">
        <v>3</v>
      </c>
      <c r="M148" s="144">
        <v>58</v>
      </c>
      <c r="N148" s="144">
        <v>30</v>
      </c>
      <c r="O148" s="99">
        <v>20</v>
      </c>
      <c r="P148" s="99">
        <v>5</v>
      </c>
      <c r="Q148" s="99">
        <v>5</v>
      </c>
      <c r="R148" s="142">
        <f t="shared" si="13"/>
        <v>1.6666666666666666E-2</v>
      </c>
      <c r="S148" s="100">
        <v>1</v>
      </c>
      <c r="T148" s="157">
        <f t="shared" si="14"/>
        <v>0.96666666666666667</v>
      </c>
    </row>
    <row r="149" spans="1:20" s="160" customFormat="1" x14ac:dyDescent="0.3">
      <c r="A149" s="159" t="s">
        <v>829</v>
      </c>
      <c r="B149" s="73" t="s">
        <v>346</v>
      </c>
      <c r="C149" s="96" t="s">
        <v>392</v>
      </c>
      <c r="D149" s="101" t="s">
        <v>87</v>
      </c>
      <c r="E149" s="101"/>
      <c r="F149" s="119" t="s">
        <v>478</v>
      </c>
      <c r="G149" s="144" t="s">
        <v>6</v>
      </c>
      <c r="H149" s="144">
        <v>1</v>
      </c>
      <c r="I149" s="144">
        <v>20</v>
      </c>
      <c r="J149" s="144">
        <v>20</v>
      </c>
      <c r="K149" s="114">
        <f t="shared" si="12"/>
        <v>400</v>
      </c>
      <c r="L149" s="144">
        <v>3</v>
      </c>
      <c r="M149" s="144">
        <v>58</v>
      </c>
      <c r="N149" s="144">
        <v>30</v>
      </c>
      <c r="O149" s="99">
        <v>20</v>
      </c>
      <c r="P149" s="99">
        <v>5</v>
      </c>
      <c r="Q149" s="99">
        <v>5</v>
      </c>
      <c r="R149" s="142">
        <f t="shared" si="13"/>
        <v>1.6666666666666666E-2</v>
      </c>
      <c r="S149" s="100">
        <v>1</v>
      </c>
      <c r="T149" s="157">
        <f t="shared" si="14"/>
        <v>0.96666666666666667</v>
      </c>
    </row>
    <row r="150" spans="1:20" s="160" customFormat="1" x14ac:dyDescent="0.3">
      <c r="A150" s="159" t="s">
        <v>829</v>
      </c>
      <c r="B150" s="73" t="s">
        <v>346</v>
      </c>
      <c r="C150" s="96" t="s">
        <v>392</v>
      </c>
      <c r="D150" s="98" t="s">
        <v>87</v>
      </c>
      <c r="E150" s="98"/>
      <c r="F150" s="119" t="s">
        <v>479</v>
      </c>
      <c r="G150" s="144" t="s">
        <v>6</v>
      </c>
      <c r="H150" s="144">
        <v>1</v>
      </c>
      <c r="I150" s="144">
        <v>20</v>
      </c>
      <c r="J150" s="144">
        <v>20</v>
      </c>
      <c r="K150" s="114">
        <f t="shared" ref="K150:K198" si="15">I150*J150</f>
        <v>400</v>
      </c>
      <c r="L150" s="144">
        <v>3</v>
      </c>
      <c r="M150" s="144">
        <v>60</v>
      </c>
      <c r="N150" s="144">
        <v>30</v>
      </c>
      <c r="O150" s="99">
        <v>20</v>
      </c>
      <c r="P150" s="99">
        <v>5</v>
      </c>
      <c r="Q150" s="99">
        <v>5</v>
      </c>
      <c r="R150" s="142">
        <f t="shared" si="13"/>
        <v>1.6666666666666666E-2</v>
      </c>
      <c r="S150" s="100">
        <v>1</v>
      </c>
      <c r="T150" s="157">
        <f t="shared" si="14"/>
        <v>1</v>
      </c>
    </row>
    <row r="151" spans="1:20" x14ac:dyDescent="0.3">
      <c r="A151" s="64"/>
      <c r="B151" s="34" t="s">
        <v>0</v>
      </c>
      <c r="C151" s="34" t="s">
        <v>22</v>
      </c>
      <c r="D151" s="36" t="s">
        <v>2</v>
      </c>
      <c r="E151" s="36"/>
      <c r="F151" s="37" t="s">
        <v>243</v>
      </c>
      <c r="G151" s="37" t="s">
        <v>6</v>
      </c>
      <c r="H151" s="37">
        <v>1</v>
      </c>
      <c r="I151" s="37">
        <v>20</v>
      </c>
      <c r="J151" s="37">
        <v>20</v>
      </c>
      <c r="K151" s="111">
        <f t="shared" si="15"/>
        <v>400</v>
      </c>
      <c r="L151" s="37">
        <v>6.6</v>
      </c>
      <c r="M151" s="37">
        <v>26.4</v>
      </c>
      <c r="N151" s="37">
        <v>82</v>
      </c>
      <c r="O151" s="37">
        <v>10</v>
      </c>
      <c r="P151" s="37">
        <v>28</v>
      </c>
      <c r="Q151" s="36">
        <v>30</v>
      </c>
      <c r="R151" s="148">
        <f t="shared" ref="R151:R198" si="16">((N151+O151+P151+Q151)/3600)/H151</f>
        <v>4.1666666666666664E-2</v>
      </c>
      <c r="S151" s="89">
        <v>1.1000000000000001</v>
      </c>
      <c r="T151" s="155">
        <f t="shared" ref="T151:T198" si="17">M151*R151</f>
        <v>1.0999999999999999</v>
      </c>
    </row>
    <row r="152" spans="1:20" x14ac:dyDescent="0.3">
      <c r="A152" s="64"/>
      <c r="B152" s="88" t="s">
        <v>0</v>
      </c>
      <c r="C152" s="92" t="s">
        <v>22</v>
      </c>
      <c r="D152" s="68" t="s">
        <v>2</v>
      </c>
      <c r="E152" s="68"/>
      <c r="F152" s="138" t="s">
        <v>244</v>
      </c>
      <c r="G152" s="138" t="s">
        <v>6</v>
      </c>
      <c r="H152" s="138">
        <v>1</v>
      </c>
      <c r="I152" s="138">
        <v>20</v>
      </c>
      <c r="J152" s="138">
        <v>20</v>
      </c>
      <c r="K152" s="111">
        <f t="shared" si="15"/>
        <v>400</v>
      </c>
      <c r="L152" s="138">
        <v>5.46</v>
      </c>
      <c r="M152" s="138">
        <v>72</v>
      </c>
      <c r="N152" s="138">
        <v>45</v>
      </c>
      <c r="O152" s="138">
        <v>15</v>
      </c>
      <c r="P152" s="138">
        <v>2</v>
      </c>
      <c r="Q152" s="68">
        <v>30</v>
      </c>
      <c r="R152" s="148">
        <f t="shared" si="16"/>
        <v>2.5555555555555557E-2</v>
      </c>
      <c r="S152" s="89">
        <v>1.84</v>
      </c>
      <c r="T152" s="155">
        <f t="shared" si="17"/>
        <v>1.84</v>
      </c>
    </row>
    <row r="153" spans="1:20" x14ac:dyDescent="0.3">
      <c r="A153" s="64"/>
      <c r="B153" s="88" t="s">
        <v>0</v>
      </c>
      <c r="C153" s="92" t="s">
        <v>22</v>
      </c>
      <c r="D153" s="68" t="s">
        <v>2</v>
      </c>
      <c r="E153" s="68"/>
      <c r="F153" s="138" t="s">
        <v>245</v>
      </c>
      <c r="G153" s="138" t="s">
        <v>6</v>
      </c>
      <c r="H153" s="138">
        <v>1</v>
      </c>
      <c r="I153" s="138">
        <v>20</v>
      </c>
      <c r="J153" s="138">
        <v>20</v>
      </c>
      <c r="K153" s="111">
        <f t="shared" si="15"/>
        <v>400</v>
      </c>
      <c r="L153" s="138">
        <v>5.46</v>
      </c>
      <c r="M153" s="138">
        <v>72</v>
      </c>
      <c r="N153" s="138">
        <v>45</v>
      </c>
      <c r="O153" s="138">
        <v>11</v>
      </c>
      <c r="P153" s="138">
        <v>2</v>
      </c>
      <c r="Q153" s="68">
        <v>30</v>
      </c>
      <c r="R153" s="148">
        <f t="shared" si="16"/>
        <v>2.4444444444444446E-2</v>
      </c>
      <c r="S153" s="89">
        <v>1.76</v>
      </c>
      <c r="T153" s="155">
        <f t="shared" si="17"/>
        <v>1.76</v>
      </c>
    </row>
    <row r="154" spans="1:20" x14ac:dyDescent="0.3">
      <c r="A154" s="64"/>
      <c r="B154" s="88" t="s">
        <v>0</v>
      </c>
      <c r="C154" s="88" t="s">
        <v>22</v>
      </c>
      <c r="D154" s="36" t="s">
        <v>2</v>
      </c>
      <c r="E154" s="36"/>
      <c r="F154" s="37" t="s">
        <v>246</v>
      </c>
      <c r="G154" s="37" t="s">
        <v>6</v>
      </c>
      <c r="H154" s="37">
        <v>1</v>
      </c>
      <c r="I154" s="37">
        <v>20</v>
      </c>
      <c r="J154" s="37">
        <v>20</v>
      </c>
      <c r="K154" s="111">
        <f t="shared" si="15"/>
        <v>400</v>
      </c>
      <c r="L154" s="37">
        <v>5.46</v>
      </c>
      <c r="M154" s="37">
        <v>72</v>
      </c>
      <c r="N154" s="37">
        <v>45</v>
      </c>
      <c r="O154" s="37">
        <v>15</v>
      </c>
      <c r="P154" s="37">
        <v>2</v>
      </c>
      <c r="Q154" s="36">
        <v>30</v>
      </c>
      <c r="R154" s="148">
        <f t="shared" si="16"/>
        <v>2.5555555555555557E-2</v>
      </c>
      <c r="S154" s="89">
        <v>1.84</v>
      </c>
      <c r="T154" s="155">
        <f t="shared" si="17"/>
        <v>1.84</v>
      </c>
    </row>
    <row r="155" spans="1:20" x14ac:dyDescent="0.3">
      <c r="A155" s="64"/>
      <c r="B155" s="88" t="s">
        <v>0</v>
      </c>
      <c r="C155" s="88" t="s">
        <v>22</v>
      </c>
      <c r="D155" s="36" t="s">
        <v>2</v>
      </c>
      <c r="E155" s="36"/>
      <c r="F155" s="37" t="s">
        <v>247</v>
      </c>
      <c r="G155" s="37" t="s">
        <v>6</v>
      </c>
      <c r="H155" s="37">
        <v>1</v>
      </c>
      <c r="I155" s="37">
        <v>20</v>
      </c>
      <c r="J155" s="37">
        <v>20</v>
      </c>
      <c r="K155" s="111">
        <f t="shared" si="15"/>
        <v>400</v>
      </c>
      <c r="L155" s="37">
        <v>6.6</v>
      </c>
      <c r="M155" s="37">
        <v>26.4</v>
      </c>
      <c r="N155" s="37">
        <v>82</v>
      </c>
      <c r="O155" s="37">
        <v>10</v>
      </c>
      <c r="P155" s="37">
        <v>28</v>
      </c>
      <c r="Q155" s="36">
        <v>30</v>
      </c>
      <c r="R155" s="148">
        <f t="shared" si="16"/>
        <v>4.1666666666666664E-2</v>
      </c>
      <c r="S155" s="89">
        <v>1.1000000000000001</v>
      </c>
      <c r="T155" s="155">
        <f t="shared" si="17"/>
        <v>1.0999999999999999</v>
      </c>
    </row>
    <row r="156" spans="1:20" x14ac:dyDescent="0.3">
      <c r="A156" s="64"/>
      <c r="B156" s="138" t="s">
        <v>0</v>
      </c>
      <c r="C156" s="138" t="s">
        <v>22</v>
      </c>
      <c r="D156" s="138" t="s">
        <v>87</v>
      </c>
      <c r="E156" s="138"/>
      <c r="F156" s="37" t="s">
        <v>266</v>
      </c>
      <c r="G156" s="37" t="s">
        <v>6</v>
      </c>
      <c r="H156" s="37">
        <v>1</v>
      </c>
      <c r="I156" s="37">
        <v>20</v>
      </c>
      <c r="J156" s="37">
        <v>20</v>
      </c>
      <c r="K156" s="111">
        <f t="shared" si="15"/>
        <v>400</v>
      </c>
      <c r="L156" s="37">
        <v>6.5</v>
      </c>
      <c r="M156" s="37">
        <v>73</v>
      </c>
      <c r="N156" s="37">
        <v>45</v>
      </c>
      <c r="O156" s="37">
        <v>12</v>
      </c>
      <c r="P156" s="37">
        <v>2</v>
      </c>
      <c r="Q156" s="36">
        <v>30</v>
      </c>
      <c r="R156" s="148">
        <f t="shared" si="16"/>
        <v>2.4722222222222222E-2</v>
      </c>
      <c r="S156" s="112">
        <v>1.8047222222222221</v>
      </c>
      <c r="T156" s="155">
        <f t="shared" si="17"/>
        <v>1.8047222222222221</v>
      </c>
    </row>
    <row r="157" spans="1:20" x14ac:dyDescent="0.3">
      <c r="A157" s="64"/>
      <c r="B157" s="138" t="s">
        <v>0</v>
      </c>
      <c r="C157" s="138" t="s">
        <v>22</v>
      </c>
      <c r="D157" s="138" t="s">
        <v>87</v>
      </c>
      <c r="E157" s="138"/>
      <c r="F157" s="138" t="s">
        <v>304</v>
      </c>
      <c r="G157" s="138" t="s">
        <v>6</v>
      </c>
      <c r="H157" s="138">
        <v>1</v>
      </c>
      <c r="I157" s="138">
        <v>20</v>
      </c>
      <c r="J157" s="138">
        <v>20</v>
      </c>
      <c r="K157" s="111">
        <f t="shared" si="15"/>
        <v>400</v>
      </c>
      <c r="L157" s="138" t="s">
        <v>224</v>
      </c>
      <c r="M157" s="138">
        <v>40.200000000000003</v>
      </c>
      <c r="N157" s="138">
        <v>42</v>
      </c>
      <c r="O157" s="138">
        <v>25</v>
      </c>
      <c r="P157" s="138">
        <v>20</v>
      </c>
      <c r="Q157" s="68">
        <v>30</v>
      </c>
      <c r="R157" s="148">
        <f t="shared" si="16"/>
        <v>3.2500000000000001E-2</v>
      </c>
      <c r="S157" s="112">
        <v>1.3065000000000002</v>
      </c>
      <c r="T157" s="155">
        <f t="shared" si="17"/>
        <v>1.3065000000000002</v>
      </c>
    </row>
    <row r="158" spans="1:20" x14ac:dyDescent="0.3">
      <c r="A158" s="64"/>
      <c r="B158" s="37" t="s">
        <v>0</v>
      </c>
      <c r="C158" s="37" t="s">
        <v>22</v>
      </c>
      <c r="D158" s="37" t="s">
        <v>87</v>
      </c>
      <c r="E158" s="37"/>
      <c r="F158" s="37" t="s">
        <v>305</v>
      </c>
      <c r="G158" s="37" t="s">
        <v>6</v>
      </c>
      <c r="H158" s="37">
        <v>1</v>
      </c>
      <c r="I158" s="37">
        <v>20</v>
      </c>
      <c r="J158" s="37">
        <v>20</v>
      </c>
      <c r="K158" s="111">
        <f t="shared" si="15"/>
        <v>400</v>
      </c>
      <c r="L158" s="37" t="s">
        <v>224</v>
      </c>
      <c r="M158" s="37">
        <v>40.200000000000003</v>
      </c>
      <c r="N158" s="37">
        <v>42</v>
      </c>
      <c r="O158" s="37">
        <v>25</v>
      </c>
      <c r="P158" s="37">
        <v>20</v>
      </c>
      <c r="Q158" s="36">
        <v>30</v>
      </c>
      <c r="R158" s="148">
        <f t="shared" si="16"/>
        <v>3.2500000000000001E-2</v>
      </c>
      <c r="S158" s="112">
        <v>1.3065000000000002</v>
      </c>
      <c r="T158" s="155">
        <f t="shared" si="17"/>
        <v>1.3065000000000002</v>
      </c>
    </row>
    <row r="159" spans="1:20" x14ac:dyDescent="0.3">
      <c r="A159" s="64"/>
      <c r="B159" s="37" t="s">
        <v>0</v>
      </c>
      <c r="C159" s="37" t="s">
        <v>22</v>
      </c>
      <c r="D159" s="37" t="s">
        <v>87</v>
      </c>
      <c r="E159" s="37"/>
      <c r="F159" s="37" t="s">
        <v>306</v>
      </c>
      <c r="G159" s="37" t="s">
        <v>307</v>
      </c>
      <c r="H159" s="37">
        <v>2</v>
      </c>
      <c r="I159" s="37">
        <v>20</v>
      </c>
      <c r="J159" s="37">
        <v>20</v>
      </c>
      <c r="K159" s="111">
        <f t="shared" si="15"/>
        <v>400</v>
      </c>
      <c r="L159" s="37">
        <v>11.9</v>
      </c>
      <c r="M159" s="37">
        <v>91.26</v>
      </c>
      <c r="N159" s="37">
        <v>53</v>
      </c>
      <c r="O159" s="37">
        <v>14</v>
      </c>
      <c r="P159" s="37">
        <v>20</v>
      </c>
      <c r="Q159" s="36">
        <v>30</v>
      </c>
      <c r="R159" s="148">
        <f t="shared" si="16"/>
        <v>1.6250000000000001E-2</v>
      </c>
      <c r="S159" s="112">
        <v>1.4829749999999999</v>
      </c>
      <c r="T159" s="155">
        <f t="shared" si="17"/>
        <v>1.4829750000000002</v>
      </c>
    </row>
    <row r="160" spans="1:20" x14ac:dyDescent="0.3">
      <c r="A160" s="64"/>
      <c r="B160" s="37" t="s">
        <v>0</v>
      </c>
      <c r="C160" s="37" t="s">
        <v>22</v>
      </c>
      <c r="D160" s="37" t="s">
        <v>87</v>
      </c>
      <c r="E160" s="37"/>
      <c r="F160" s="37" t="s">
        <v>308</v>
      </c>
      <c r="G160" s="37" t="s">
        <v>307</v>
      </c>
      <c r="H160" s="37">
        <v>2</v>
      </c>
      <c r="I160" s="37">
        <v>20</v>
      </c>
      <c r="J160" s="37">
        <v>20</v>
      </c>
      <c r="K160" s="111">
        <f t="shared" si="15"/>
        <v>400</v>
      </c>
      <c r="L160" s="37">
        <v>11.9</v>
      </c>
      <c r="M160" s="37">
        <v>86.6</v>
      </c>
      <c r="N160" s="37">
        <v>53</v>
      </c>
      <c r="O160" s="37">
        <v>14</v>
      </c>
      <c r="P160" s="37">
        <v>28</v>
      </c>
      <c r="Q160" s="36">
        <v>30</v>
      </c>
      <c r="R160" s="148">
        <f t="shared" si="16"/>
        <v>1.7361111111111112E-2</v>
      </c>
      <c r="S160" s="112">
        <v>1.5034722222222223</v>
      </c>
      <c r="T160" s="155">
        <f t="shared" si="17"/>
        <v>1.5034722222222221</v>
      </c>
    </row>
    <row r="161" spans="1:20" s="160" customFormat="1" x14ac:dyDescent="0.3">
      <c r="A161" s="159" t="s">
        <v>829</v>
      </c>
      <c r="B161" s="73" t="s">
        <v>346</v>
      </c>
      <c r="C161" s="97" t="s">
        <v>395</v>
      </c>
      <c r="D161" s="99" t="s">
        <v>2</v>
      </c>
      <c r="E161" s="99"/>
      <c r="F161" s="119" t="s">
        <v>453</v>
      </c>
      <c r="G161" s="144"/>
      <c r="H161" s="144"/>
      <c r="I161" s="144"/>
      <c r="J161" s="144"/>
      <c r="K161" s="114"/>
      <c r="L161" s="144"/>
      <c r="M161" s="144"/>
      <c r="N161" s="144"/>
      <c r="O161" s="99"/>
      <c r="P161" s="99"/>
      <c r="Q161" s="99"/>
      <c r="R161" s="142"/>
      <c r="S161" s="100">
        <v>0.88800000000000001</v>
      </c>
      <c r="T161" s="157"/>
    </row>
    <row r="162" spans="1:20" s="160" customFormat="1" x14ac:dyDescent="0.3">
      <c r="A162" s="159" t="s">
        <v>829</v>
      </c>
      <c r="B162" s="73" t="s">
        <v>346</v>
      </c>
      <c r="C162" s="94" t="s">
        <v>395</v>
      </c>
      <c r="D162" s="94" t="s">
        <v>2</v>
      </c>
      <c r="E162" s="94"/>
      <c r="F162" s="95" t="s">
        <v>454</v>
      </c>
      <c r="G162" s="94"/>
      <c r="H162" s="94"/>
      <c r="I162" s="94"/>
      <c r="J162" s="94"/>
      <c r="K162" s="114"/>
      <c r="L162" s="94"/>
      <c r="M162" s="94"/>
      <c r="N162" s="94"/>
      <c r="O162" s="95"/>
      <c r="P162" s="95"/>
      <c r="Q162" s="95"/>
      <c r="R162" s="142"/>
      <c r="S162" s="77">
        <v>0.88800000000000001</v>
      </c>
      <c r="T162" s="157"/>
    </row>
    <row r="163" spans="1:20" s="160" customFormat="1" x14ac:dyDescent="0.3">
      <c r="A163" s="159" t="s">
        <v>829</v>
      </c>
      <c r="B163" s="73" t="s">
        <v>346</v>
      </c>
      <c r="C163" s="94" t="s">
        <v>395</v>
      </c>
      <c r="D163" s="94" t="s">
        <v>2</v>
      </c>
      <c r="E163" s="94"/>
      <c r="F163" s="95" t="s">
        <v>455</v>
      </c>
      <c r="G163" s="94"/>
      <c r="H163" s="94"/>
      <c r="I163" s="94"/>
      <c r="J163" s="94"/>
      <c r="K163" s="114"/>
      <c r="L163" s="94"/>
      <c r="M163" s="94"/>
      <c r="N163" s="94"/>
      <c r="O163" s="95"/>
      <c r="P163" s="95"/>
      <c r="Q163" s="95"/>
      <c r="R163" s="142"/>
      <c r="S163" s="77">
        <v>0.88900000000000001</v>
      </c>
      <c r="T163" s="157"/>
    </row>
    <row r="164" spans="1:20" s="160" customFormat="1" x14ac:dyDescent="0.3">
      <c r="A164" s="159" t="s">
        <v>829</v>
      </c>
      <c r="B164" s="73" t="s">
        <v>346</v>
      </c>
      <c r="C164" s="96" t="s">
        <v>395</v>
      </c>
      <c r="D164" s="98" t="s">
        <v>87</v>
      </c>
      <c r="E164" s="98"/>
      <c r="F164" s="95" t="s">
        <v>480</v>
      </c>
      <c r="G164" s="144"/>
      <c r="H164" s="144"/>
      <c r="I164" s="144"/>
      <c r="J164" s="144"/>
      <c r="K164" s="114"/>
      <c r="L164" s="144"/>
      <c r="M164" s="144"/>
      <c r="N164" s="144"/>
      <c r="O164" s="99"/>
      <c r="P164" s="99"/>
      <c r="Q164" s="99"/>
      <c r="R164" s="142"/>
      <c r="S164" s="100">
        <v>1.17</v>
      </c>
      <c r="T164" s="157"/>
    </row>
    <row r="165" spans="1:20" s="160" customFormat="1" x14ac:dyDescent="0.3">
      <c r="A165" s="159" t="s">
        <v>829</v>
      </c>
      <c r="B165" s="73" t="s">
        <v>346</v>
      </c>
      <c r="C165" s="73" t="s">
        <v>395</v>
      </c>
      <c r="D165" s="74" t="s">
        <v>87</v>
      </c>
      <c r="E165" s="74"/>
      <c r="F165" s="95" t="s">
        <v>481</v>
      </c>
      <c r="G165" s="94"/>
      <c r="H165" s="94"/>
      <c r="I165" s="94"/>
      <c r="J165" s="94"/>
      <c r="K165" s="114"/>
      <c r="L165" s="94"/>
      <c r="M165" s="94"/>
      <c r="N165" s="94"/>
      <c r="O165" s="95"/>
      <c r="P165" s="95"/>
      <c r="Q165" s="95"/>
      <c r="R165" s="142"/>
      <c r="S165" s="100">
        <v>1.165</v>
      </c>
      <c r="T165" s="157"/>
    </row>
    <row r="166" spans="1:20" s="160" customFormat="1" x14ac:dyDescent="0.3">
      <c r="A166" s="159" t="s">
        <v>829</v>
      </c>
      <c r="B166" s="73" t="s">
        <v>346</v>
      </c>
      <c r="C166" s="73" t="s">
        <v>395</v>
      </c>
      <c r="D166" s="74" t="s">
        <v>87</v>
      </c>
      <c r="E166" s="74"/>
      <c r="F166" s="95" t="s">
        <v>482</v>
      </c>
      <c r="G166" s="94"/>
      <c r="H166" s="94"/>
      <c r="I166" s="94"/>
      <c r="J166" s="94"/>
      <c r="K166" s="114"/>
      <c r="L166" s="94"/>
      <c r="M166" s="94"/>
      <c r="N166" s="94"/>
      <c r="O166" s="95"/>
      <c r="P166" s="95"/>
      <c r="Q166" s="95"/>
      <c r="R166" s="142"/>
      <c r="S166" s="100">
        <v>1.165</v>
      </c>
      <c r="T166" s="157"/>
    </row>
    <row r="167" spans="1:20" x14ac:dyDescent="0.3">
      <c r="A167" s="64"/>
      <c r="B167" s="88" t="s">
        <v>0</v>
      </c>
      <c r="C167" s="92" t="s">
        <v>248</v>
      </c>
      <c r="D167" s="68" t="s">
        <v>2</v>
      </c>
      <c r="E167" s="68"/>
      <c r="F167" s="37" t="s">
        <v>249</v>
      </c>
      <c r="G167" s="37" t="s">
        <v>6</v>
      </c>
      <c r="H167" s="138">
        <v>1</v>
      </c>
      <c r="I167" s="138">
        <v>20</v>
      </c>
      <c r="J167" s="138">
        <v>20</v>
      </c>
      <c r="K167" s="111">
        <f t="shared" si="15"/>
        <v>400</v>
      </c>
      <c r="L167" s="37">
        <v>25.4</v>
      </c>
      <c r="M167" s="37">
        <v>69.900000000000006</v>
      </c>
      <c r="N167" s="37">
        <v>46</v>
      </c>
      <c r="O167" s="37">
        <v>11</v>
      </c>
      <c r="P167" s="37">
        <v>3</v>
      </c>
      <c r="Q167" s="68">
        <v>30</v>
      </c>
      <c r="R167" s="148">
        <f t="shared" si="16"/>
        <v>2.5000000000000001E-2</v>
      </c>
      <c r="S167" s="89">
        <v>1.7475000000000003</v>
      </c>
      <c r="T167" s="155">
        <f t="shared" si="17"/>
        <v>1.7475000000000003</v>
      </c>
    </row>
    <row r="168" spans="1:20" x14ac:dyDescent="0.3">
      <c r="A168" s="64"/>
      <c r="B168" s="138" t="s">
        <v>0</v>
      </c>
      <c r="C168" s="138" t="s">
        <v>248</v>
      </c>
      <c r="D168" s="138" t="s">
        <v>87</v>
      </c>
      <c r="E168" s="138"/>
      <c r="F168" s="37" t="s">
        <v>309</v>
      </c>
      <c r="G168" s="37" t="s">
        <v>6</v>
      </c>
      <c r="H168" s="37">
        <v>1</v>
      </c>
      <c r="I168" s="37">
        <v>20</v>
      </c>
      <c r="J168" s="37">
        <v>20</v>
      </c>
      <c r="K168" s="111">
        <f t="shared" si="15"/>
        <v>400</v>
      </c>
      <c r="L168" s="37">
        <v>9.1999999999999993</v>
      </c>
      <c r="M168" s="37">
        <v>85.1</v>
      </c>
      <c r="N168" s="37">
        <v>47</v>
      </c>
      <c r="O168" s="37">
        <v>28</v>
      </c>
      <c r="P168" s="37">
        <v>15</v>
      </c>
      <c r="Q168" s="68">
        <v>30</v>
      </c>
      <c r="R168" s="148">
        <f t="shared" si="16"/>
        <v>3.3333333333333333E-2</v>
      </c>
      <c r="S168" s="112">
        <v>2.8366666666666664</v>
      </c>
      <c r="T168" s="155">
        <f t="shared" si="17"/>
        <v>2.8366666666666664</v>
      </c>
    </row>
    <row r="169" spans="1:20" x14ac:dyDescent="0.3">
      <c r="A169" s="64"/>
      <c r="B169" s="138" t="s">
        <v>0</v>
      </c>
      <c r="C169" s="138" t="s">
        <v>248</v>
      </c>
      <c r="D169" s="138" t="s">
        <v>87</v>
      </c>
      <c r="E169" s="138"/>
      <c r="F169" s="37" t="s">
        <v>309</v>
      </c>
      <c r="G169" s="37" t="s">
        <v>6</v>
      </c>
      <c r="H169" s="37">
        <v>1</v>
      </c>
      <c r="I169" s="37">
        <v>20</v>
      </c>
      <c r="J169" s="37">
        <v>20</v>
      </c>
      <c r="K169" s="111">
        <f t="shared" si="15"/>
        <v>400</v>
      </c>
      <c r="L169" s="37">
        <v>12</v>
      </c>
      <c r="M169" s="37">
        <v>99</v>
      </c>
      <c r="N169" s="37">
        <v>37</v>
      </c>
      <c r="O169" s="37">
        <v>24</v>
      </c>
      <c r="P169" s="37">
        <v>11</v>
      </c>
      <c r="Q169" s="68">
        <v>30</v>
      </c>
      <c r="R169" s="148">
        <f t="shared" si="16"/>
        <v>2.8333333333333332E-2</v>
      </c>
      <c r="S169" s="112">
        <v>2.8050000000000002</v>
      </c>
      <c r="T169" s="155">
        <f t="shared" si="17"/>
        <v>2.8049999999999997</v>
      </c>
    </row>
    <row r="170" spans="1:20" x14ac:dyDescent="0.3">
      <c r="A170" s="64"/>
      <c r="B170" s="37" t="s">
        <v>0</v>
      </c>
      <c r="C170" s="37" t="s">
        <v>248</v>
      </c>
      <c r="D170" s="37" t="s">
        <v>87</v>
      </c>
      <c r="E170" s="37"/>
      <c r="F170" s="37" t="s">
        <v>310</v>
      </c>
      <c r="G170" s="37" t="s">
        <v>6</v>
      </c>
      <c r="H170" s="37">
        <v>1</v>
      </c>
      <c r="I170" s="37">
        <v>20</v>
      </c>
      <c r="J170" s="37">
        <v>20</v>
      </c>
      <c r="K170" s="111">
        <f t="shared" si="15"/>
        <v>400</v>
      </c>
      <c r="L170" s="37">
        <v>9.1999999999999993</v>
      </c>
      <c r="M170" s="37">
        <v>85.1</v>
      </c>
      <c r="N170" s="37">
        <v>47</v>
      </c>
      <c r="O170" s="37">
        <v>28</v>
      </c>
      <c r="P170" s="37">
        <v>15</v>
      </c>
      <c r="Q170" s="36">
        <v>30</v>
      </c>
      <c r="R170" s="148">
        <f t="shared" si="16"/>
        <v>3.3333333333333333E-2</v>
      </c>
      <c r="S170" s="112">
        <v>2.8366666666666664</v>
      </c>
      <c r="T170" s="155">
        <f t="shared" si="17"/>
        <v>2.8366666666666664</v>
      </c>
    </row>
    <row r="171" spans="1:20" x14ac:dyDescent="0.3">
      <c r="A171" s="64"/>
      <c r="B171" s="37" t="s">
        <v>0</v>
      </c>
      <c r="C171" s="37" t="s">
        <v>248</v>
      </c>
      <c r="D171" s="37" t="s">
        <v>87</v>
      </c>
      <c r="E171" s="37"/>
      <c r="F171" s="37" t="s">
        <v>310</v>
      </c>
      <c r="G171" s="37" t="s">
        <v>6</v>
      </c>
      <c r="H171" s="37">
        <v>1</v>
      </c>
      <c r="I171" s="37">
        <v>20</v>
      </c>
      <c r="J171" s="37">
        <v>20</v>
      </c>
      <c r="K171" s="111">
        <f t="shared" si="15"/>
        <v>400</v>
      </c>
      <c r="L171" s="37">
        <v>12</v>
      </c>
      <c r="M171" s="37">
        <v>99</v>
      </c>
      <c r="N171" s="37">
        <v>37</v>
      </c>
      <c r="O171" s="37">
        <v>24</v>
      </c>
      <c r="P171" s="37">
        <v>11</v>
      </c>
      <c r="Q171" s="36">
        <v>30</v>
      </c>
      <c r="R171" s="148">
        <f t="shared" si="16"/>
        <v>2.8333333333333332E-2</v>
      </c>
      <c r="S171" s="112">
        <v>2.8050000000000002</v>
      </c>
      <c r="T171" s="155">
        <f t="shared" si="17"/>
        <v>2.8049999999999997</v>
      </c>
    </row>
    <row r="172" spans="1:20" x14ac:dyDescent="0.3">
      <c r="A172" s="64"/>
      <c r="B172" s="138" t="s">
        <v>0</v>
      </c>
      <c r="C172" s="138" t="s">
        <v>248</v>
      </c>
      <c r="D172" s="138" t="s">
        <v>87</v>
      </c>
      <c r="E172" s="138"/>
      <c r="F172" s="37" t="s">
        <v>311</v>
      </c>
      <c r="G172" s="37" t="s">
        <v>6</v>
      </c>
      <c r="H172" s="37">
        <v>1</v>
      </c>
      <c r="I172" s="37">
        <v>20</v>
      </c>
      <c r="J172" s="37">
        <v>20</v>
      </c>
      <c r="K172" s="111">
        <f t="shared" si="15"/>
        <v>400</v>
      </c>
      <c r="L172" s="37">
        <v>14</v>
      </c>
      <c r="M172" s="37">
        <v>129.5</v>
      </c>
      <c r="N172" s="37">
        <v>47</v>
      </c>
      <c r="O172" s="37">
        <v>28</v>
      </c>
      <c r="P172" s="37">
        <v>15</v>
      </c>
      <c r="Q172" s="68">
        <v>30</v>
      </c>
      <c r="R172" s="148">
        <f t="shared" si="16"/>
        <v>3.3333333333333333E-2</v>
      </c>
      <c r="S172" s="112">
        <v>4.3166666666666664</v>
      </c>
      <c r="T172" s="155">
        <f t="shared" si="17"/>
        <v>4.3166666666666664</v>
      </c>
    </row>
    <row r="173" spans="1:20" s="160" customFormat="1" x14ac:dyDescent="0.3">
      <c r="A173" s="159" t="s">
        <v>885</v>
      </c>
      <c r="B173" s="96" t="s">
        <v>346</v>
      </c>
      <c r="C173" s="97" t="s">
        <v>456</v>
      </c>
      <c r="D173" s="97" t="s">
        <v>2</v>
      </c>
      <c r="E173" s="97"/>
      <c r="F173" s="119" t="s">
        <v>457</v>
      </c>
      <c r="G173" s="144"/>
      <c r="H173" s="144"/>
      <c r="I173" s="144"/>
      <c r="J173" s="144"/>
      <c r="K173" s="114"/>
      <c r="L173" s="144"/>
      <c r="M173" s="144"/>
      <c r="N173" s="144"/>
      <c r="O173" s="99"/>
      <c r="P173" s="99"/>
      <c r="Q173" s="99"/>
      <c r="R173" s="142"/>
      <c r="S173" s="152">
        <v>0.79</v>
      </c>
      <c r="T173" s="157"/>
    </row>
    <row r="174" spans="1:20" s="160" customFormat="1" x14ac:dyDescent="0.3">
      <c r="A174" s="159" t="s">
        <v>829</v>
      </c>
      <c r="B174" s="96" t="s">
        <v>346</v>
      </c>
      <c r="C174" s="97" t="s">
        <v>456</v>
      </c>
      <c r="D174" s="97" t="s">
        <v>2</v>
      </c>
      <c r="E174" s="97"/>
      <c r="F174" s="119" t="s">
        <v>458</v>
      </c>
      <c r="G174" s="144"/>
      <c r="H174" s="144"/>
      <c r="I174" s="144"/>
      <c r="J174" s="144"/>
      <c r="K174" s="114"/>
      <c r="L174" s="144"/>
      <c r="M174" s="144"/>
      <c r="N174" s="144"/>
      <c r="O174" s="99"/>
      <c r="P174" s="99"/>
      <c r="Q174" s="99"/>
      <c r="R174" s="142"/>
      <c r="S174" s="100">
        <v>0.79</v>
      </c>
      <c r="T174" s="157"/>
    </row>
    <row r="175" spans="1:20" s="160" customFormat="1" x14ac:dyDescent="0.3">
      <c r="A175" s="159" t="s">
        <v>829</v>
      </c>
      <c r="B175" s="73" t="s">
        <v>346</v>
      </c>
      <c r="C175" s="73" t="s">
        <v>27</v>
      </c>
      <c r="D175" s="74" t="s">
        <v>2</v>
      </c>
      <c r="E175" s="74"/>
      <c r="F175" s="95" t="s">
        <v>250</v>
      </c>
      <c r="G175" s="95" t="s">
        <v>6</v>
      </c>
      <c r="H175" s="95">
        <v>1</v>
      </c>
      <c r="I175" s="95">
        <v>20</v>
      </c>
      <c r="J175" s="95">
        <v>20</v>
      </c>
      <c r="K175" s="114">
        <f t="shared" si="15"/>
        <v>400</v>
      </c>
      <c r="L175" s="95">
        <v>1.3</v>
      </c>
      <c r="M175" s="95">
        <v>41.4</v>
      </c>
      <c r="N175" s="95">
        <v>40</v>
      </c>
      <c r="O175" s="95">
        <v>8</v>
      </c>
      <c r="P175" s="95">
        <v>11</v>
      </c>
      <c r="Q175" s="74">
        <v>30</v>
      </c>
      <c r="R175" s="142">
        <f t="shared" si="16"/>
        <v>2.4722222222222222E-2</v>
      </c>
      <c r="S175" s="77">
        <v>0.74</v>
      </c>
      <c r="T175" s="157">
        <f t="shared" si="17"/>
        <v>1.0234999999999999</v>
      </c>
    </row>
    <row r="176" spans="1:20" x14ac:dyDescent="0.3">
      <c r="A176" s="64"/>
      <c r="B176" s="34" t="s">
        <v>0</v>
      </c>
      <c r="C176" s="34" t="s">
        <v>27</v>
      </c>
      <c r="D176" s="36" t="s">
        <v>2</v>
      </c>
      <c r="E176" s="36"/>
      <c r="F176" s="37" t="s">
        <v>251</v>
      </c>
      <c r="G176" s="37" t="s">
        <v>6</v>
      </c>
      <c r="H176" s="37">
        <v>1</v>
      </c>
      <c r="I176" s="37">
        <v>20</v>
      </c>
      <c r="J176" s="37">
        <v>20</v>
      </c>
      <c r="K176" s="111">
        <f t="shared" si="15"/>
        <v>400</v>
      </c>
      <c r="L176" s="37"/>
      <c r="M176" s="37">
        <v>55</v>
      </c>
      <c r="N176" s="37">
        <v>41</v>
      </c>
      <c r="O176" s="37">
        <v>10</v>
      </c>
      <c r="P176" s="37">
        <v>18</v>
      </c>
      <c r="Q176" s="36">
        <v>5</v>
      </c>
      <c r="R176" s="148">
        <f t="shared" si="16"/>
        <v>2.0555555555555556E-2</v>
      </c>
      <c r="S176" s="89">
        <v>1.1299999999999999</v>
      </c>
      <c r="T176" s="155">
        <f t="shared" si="17"/>
        <v>1.1305555555555555</v>
      </c>
    </row>
    <row r="177" spans="1:20" x14ac:dyDescent="0.3">
      <c r="A177" s="64"/>
      <c r="B177" s="34" t="s">
        <v>0</v>
      </c>
      <c r="C177" s="34" t="s">
        <v>27</v>
      </c>
      <c r="D177" s="36" t="s">
        <v>2</v>
      </c>
      <c r="E177" s="36"/>
      <c r="F177" s="37" t="s">
        <v>560</v>
      </c>
      <c r="G177" s="37" t="s">
        <v>6</v>
      </c>
      <c r="H177" s="37">
        <v>1</v>
      </c>
      <c r="I177" s="37">
        <v>20</v>
      </c>
      <c r="J177" s="37">
        <v>20</v>
      </c>
      <c r="K177" s="111">
        <f t="shared" si="15"/>
        <v>400</v>
      </c>
      <c r="L177" s="37" t="s">
        <v>224</v>
      </c>
      <c r="M177" s="37">
        <v>57.3</v>
      </c>
      <c r="N177" s="37">
        <v>41</v>
      </c>
      <c r="O177" s="37">
        <v>10</v>
      </c>
      <c r="P177" s="37">
        <v>15</v>
      </c>
      <c r="Q177" s="36">
        <v>5</v>
      </c>
      <c r="R177" s="148">
        <f t="shared" si="16"/>
        <v>1.9722222222222221E-2</v>
      </c>
      <c r="S177" s="89">
        <v>1.1299999999999999</v>
      </c>
      <c r="T177" s="155">
        <f t="shared" si="17"/>
        <v>1.1300833333333331</v>
      </c>
    </row>
    <row r="178" spans="1:20" x14ac:dyDescent="0.3">
      <c r="A178" s="64"/>
      <c r="B178" s="34" t="s">
        <v>0</v>
      </c>
      <c r="C178" s="34" t="s">
        <v>27</v>
      </c>
      <c r="D178" s="36" t="s">
        <v>2</v>
      </c>
      <c r="E178" s="36"/>
      <c r="F178" s="37" t="s">
        <v>793</v>
      </c>
      <c r="G178" s="37" t="s">
        <v>6</v>
      </c>
      <c r="H178" s="37">
        <v>1</v>
      </c>
      <c r="I178" s="37">
        <v>20</v>
      </c>
      <c r="J178" s="37">
        <v>20</v>
      </c>
      <c r="K178" s="111">
        <f t="shared" si="15"/>
        <v>400</v>
      </c>
      <c r="L178" s="37" t="s">
        <v>224</v>
      </c>
      <c r="M178" s="37">
        <v>54.9</v>
      </c>
      <c r="N178" s="37">
        <v>41</v>
      </c>
      <c r="O178" s="37">
        <v>10</v>
      </c>
      <c r="P178" s="37">
        <v>18</v>
      </c>
      <c r="Q178" s="36">
        <v>5</v>
      </c>
      <c r="R178" s="148">
        <f t="shared" si="16"/>
        <v>2.0555555555555556E-2</v>
      </c>
      <c r="S178" s="89">
        <v>1.1299999999999999</v>
      </c>
      <c r="T178" s="155">
        <f t="shared" si="17"/>
        <v>1.1285000000000001</v>
      </c>
    </row>
    <row r="179" spans="1:20" x14ac:dyDescent="0.3">
      <c r="A179" s="64"/>
      <c r="B179" s="34" t="s">
        <v>0</v>
      </c>
      <c r="C179" s="34" t="s">
        <v>27</v>
      </c>
      <c r="D179" s="36" t="s">
        <v>2</v>
      </c>
      <c r="E179" s="36"/>
      <c r="F179" s="37" t="s">
        <v>794</v>
      </c>
      <c r="G179" s="37" t="s">
        <v>6</v>
      </c>
      <c r="H179" s="37">
        <v>2</v>
      </c>
      <c r="I179" s="37">
        <v>20</v>
      </c>
      <c r="J179" s="37">
        <v>20</v>
      </c>
      <c r="K179" s="111">
        <f t="shared" si="15"/>
        <v>400</v>
      </c>
      <c r="L179" s="37" t="s">
        <v>224</v>
      </c>
      <c r="M179" s="37">
        <v>108.5</v>
      </c>
      <c r="N179" s="37">
        <v>41</v>
      </c>
      <c r="O179" s="37">
        <v>10</v>
      </c>
      <c r="P179" s="37">
        <v>15</v>
      </c>
      <c r="Q179" s="36">
        <v>5</v>
      </c>
      <c r="R179" s="148">
        <f t="shared" si="16"/>
        <v>9.8611111111111104E-3</v>
      </c>
      <c r="S179" s="89">
        <f>T179</f>
        <v>1.0699305555555554</v>
      </c>
      <c r="T179" s="155">
        <f t="shared" si="17"/>
        <v>1.0699305555555554</v>
      </c>
    </row>
    <row r="180" spans="1:20" s="160" customFormat="1" x14ac:dyDescent="0.3">
      <c r="A180" s="159" t="s">
        <v>829</v>
      </c>
      <c r="B180" s="96" t="s">
        <v>346</v>
      </c>
      <c r="C180" s="97" t="s">
        <v>459</v>
      </c>
      <c r="D180" s="97" t="s">
        <v>2</v>
      </c>
      <c r="E180" s="97"/>
      <c r="F180" s="94" t="s">
        <v>460</v>
      </c>
      <c r="G180" s="144" t="s">
        <v>6</v>
      </c>
      <c r="H180" s="144">
        <v>1</v>
      </c>
      <c r="I180" s="144">
        <v>20</v>
      </c>
      <c r="J180" s="144">
        <v>20</v>
      </c>
      <c r="K180" s="114">
        <f t="shared" si="15"/>
        <v>400</v>
      </c>
      <c r="L180" s="144">
        <v>4.4000000000000004</v>
      </c>
      <c r="M180" s="144">
        <v>49.5</v>
      </c>
      <c r="N180" s="144">
        <v>40</v>
      </c>
      <c r="O180" s="99">
        <v>12</v>
      </c>
      <c r="P180" s="99">
        <v>8</v>
      </c>
      <c r="Q180" s="99">
        <v>5</v>
      </c>
      <c r="R180" s="142">
        <f t="shared" si="16"/>
        <v>1.8055555555555554E-2</v>
      </c>
      <c r="S180" s="100">
        <v>0.89</v>
      </c>
      <c r="T180" s="157">
        <f t="shared" si="17"/>
        <v>0.89374999999999993</v>
      </c>
    </row>
    <row r="181" spans="1:20" s="160" customFormat="1" x14ac:dyDescent="0.3">
      <c r="A181" s="159" t="s">
        <v>885</v>
      </c>
      <c r="B181" s="96" t="s">
        <v>346</v>
      </c>
      <c r="C181" s="97" t="s">
        <v>459</v>
      </c>
      <c r="D181" s="97" t="s">
        <v>2</v>
      </c>
      <c r="E181" s="97"/>
      <c r="F181" s="94" t="s">
        <v>626</v>
      </c>
      <c r="G181" s="144" t="s">
        <v>6</v>
      </c>
      <c r="H181" s="144">
        <v>1</v>
      </c>
      <c r="I181" s="144">
        <v>20</v>
      </c>
      <c r="J181" s="144">
        <v>20</v>
      </c>
      <c r="K181" s="114">
        <f t="shared" si="15"/>
        <v>400</v>
      </c>
      <c r="L181" s="144">
        <v>5.4</v>
      </c>
      <c r="M181" s="144">
        <v>44.4</v>
      </c>
      <c r="N181" s="144">
        <v>44</v>
      </c>
      <c r="O181" s="99">
        <v>10</v>
      </c>
      <c r="P181" s="99">
        <v>14</v>
      </c>
      <c r="Q181" s="99">
        <v>5</v>
      </c>
      <c r="R181" s="142">
        <f t="shared" si="16"/>
        <v>2.0277777777777777E-2</v>
      </c>
      <c r="S181" s="100">
        <v>0.90600000000000003</v>
      </c>
      <c r="T181" s="157">
        <f t="shared" si="17"/>
        <v>0.90033333333333321</v>
      </c>
    </row>
    <row r="182" spans="1:20" s="160" customFormat="1" x14ac:dyDescent="0.3">
      <c r="A182" s="159" t="s">
        <v>885</v>
      </c>
      <c r="B182" s="96" t="s">
        <v>346</v>
      </c>
      <c r="C182" s="97" t="s">
        <v>459</v>
      </c>
      <c r="D182" s="97" t="s">
        <v>2</v>
      </c>
      <c r="E182" s="97"/>
      <c r="F182" s="94" t="s">
        <v>627</v>
      </c>
      <c r="G182" s="144" t="s">
        <v>6</v>
      </c>
      <c r="H182" s="144">
        <v>1</v>
      </c>
      <c r="I182" s="144">
        <v>20</v>
      </c>
      <c r="J182" s="144">
        <v>20</v>
      </c>
      <c r="K182" s="114">
        <f t="shared" si="15"/>
        <v>400</v>
      </c>
      <c r="L182" s="144">
        <v>5.4</v>
      </c>
      <c r="M182" s="144">
        <v>44.4</v>
      </c>
      <c r="N182" s="144">
        <v>44</v>
      </c>
      <c r="O182" s="99">
        <v>10</v>
      </c>
      <c r="P182" s="99">
        <v>14</v>
      </c>
      <c r="Q182" s="99">
        <v>5</v>
      </c>
      <c r="R182" s="142">
        <f t="shared" si="16"/>
        <v>2.0277777777777777E-2</v>
      </c>
      <c r="S182" s="100">
        <v>0.90600000000000003</v>
      </c>
      <c r="T182" s="157">
        <f t="shared" si="17"/>
        <v>0.90033333333333321</v>
      </c>
    </row>
    <row r="183" spans="1:20" s="160" customFormat="1" x14ac:dyDescent="0.3">
      <c r="A183" s="159" t="s">
        <v>885</v>
      </c>
      <c r="B183" s="96" t="s">
        <v>346</v>
      </c>
      <c r="C183" s="97" t="s">
        <v>461</v>
      </c>
      <c r="D183" s="97" t="s">
        <v>2</v>
      </c>
      <c r="E183" s="97"/>
      <c r="F183" s="153">
        <v>747</v>
      </c>
      <c r="G183" s="144"/>
      <c r="H183" s="144"/>
      <c r="I183" s="144"/>
      <c r="J183" s="144"/>
      <c r="K183" s="114"/>
      <c r="L183" s="144"/>
      <c r="M183" s="144"/>
      <c r="N183" s="144"/>
      <c r="O183" s="99"/>
      <c r="P183" s="99"/>
      <c r="Q183" s="99"/>
      <c r="R183" s="148"/>
      <c r="S183" s="100">
        <v>0.78</v>
      </c>
      <c r="T183" s="155"/>
    </row>
    <row r="184" spans="1:20" s="160" customFormat="1" x14ac:dyDescent="0.3">
      <c r="A184" s="159" t="s">
        <v>885</v>
      </c>
      <c r="B184" s="73" t="s">
        <v>346</v>
      </c>
      <c r="C184" s="97" t="s">
        <v>461</v>
      </c>
      <c r="D184" s="97" t="s">
        <v>2</v>
      </c>
      <c r="E184" s="97"/>
      <c r="F184" s="94">
        <v>767</v>
      </c>
      <c r="G184" s="144"/>
      <c r="H184" s="144"/>
      <c r="I184" s="144"/>
      <c r="J184" s="144"/>
      <c r="K184" s="114"/>
      <c r="L184" s="144"/>
      <c r="M184" s="144"/>
      <c r="N184" s="144"/>
      <c r="O184" s="99"/>
      <c r="P184" s="99"/>
      <c r="Q184" s="99"/>
      <c r="R184" s="142"/>
      <c r="S184" s="100">
        <v>0.74</v>
      </c>
      <c r="T184" s="157"/>
    </row>
    <row r="185" spans="1:20" s="160" customFormat="1" x14ac:dyDescent="0.3">
      <c r="A185" s="159" t="s">
        <v>829</v>
      </c>
      <c r="B185" s="73" t="s">
        <v>346</v>
      </c>
      <c r="C185" s="96" t="s">
        <v>461</v>
      </c>
      <c r="D185" s="98" t="s">
        <v>2</v>
      </c>
      <c r="E185" s="98"/>
      <c r="F185" s="94" t="s">
        <v>462</v>
      </c>
      <c r="G185" s="144"/>
      <c r="H185" s="144"/>
      <c r="I185" s="144"/>
      <c r="J185" s="144"/>
      <c r="K185" s="114"/>
      <c r="L185" s="144"/>
      <c r="M185" s="144"/>
      <c r="N185" s="144"/>
      <c r="O185" s="99"/>
      <c r="P185" s="99"/>
      <c r="Q185" s="99"/>
      <c r="R185" s="142"/>
      <c r="S185" s="100">
        <v>0.87</v>
      </c>
      <c r="T185" s="157"/>
    </row>
    <row r="186" spans="1:20" s="160" customFormat="1" x14ac:dyDescent="0.3">
      <c r="A186" s="159" t="s">
        <v>829</v>
      </c>
      <c r="B186" s="73" t="s">
        <v>346</v>
      </c>
      <c r="C186" s="96" t="s">
        <v>461</v>
      </c>
      <c r="D186" s="98" t="s">
        <v>2</v>
      </c>
      <c r="E186" s="98"/>
      <c r="F186" s="153">
        <v>747</v>
      </c>
      <c r="G186" s="144"/>
      <c r="H186" s="144"/>
      <c r="I186" s="144"/>
      <c r="J186" s="144"/>
      <c r="K186" s="114"/>
      <c r="L186" s="144"/>
      <c r="M186" s="144"/>
      <c r="N186" s="144"/>
      <c r="O186" s="99"/>
      <c r="P186" s="99"/>
      <c r="Q186" s="99"/>
      <c r="R186" s="148"/>
      <c r="S186" s="100">
        <v>0.66</v>
      </c>
      <c r="T186" s="155"/>
    </row>
    <row r="187" spans="1:20" s="160" customFormat="1" x14ac:dyDescent="0.3">
      <c r="A187" s="159" t="s">
        <v>829</v>
      </c>
      <c r="B187" s="73" t="s">
        <v>346</v>
      </c>
      <c r="C187" s="96" t="s">
        <v>461</v>
      </c>
      <c r="D187" s="98" t="s">
        <v>2</v>
      </c>
      <c r="E187" s="98"/>
      <c r="F187" s="94" t="s">
        <v>463</v>
      </c>
      <c r="G187" s="144"/>
      <c r="H187" s="144"/>
      <c r="I187" s="144"/>
      <c r="J187" s="144"/>
      <c r="K187" s="114"/>
      <c r="L187" s="144"/>
      <c r="M187" s="144"/>
      <c r="N187" s="144"/>
      <c r="O187" s="99"/>
      <c r="P187" s="99"/>
      <c r="Q187" s="99"/>
      <c r="R187" s="142"/>
      <c r="S187" s="100">
        <v>0.66</v>
      </c>
      <c r="T187" s="157"/>
    </row>
    <row r="188" spans="1:20" x14ac:dyDescent="0.3">
      <c r="A188" s="64"/>
      <c r="B188" s="34" t="s">
        <v>0</v>
      </c>
      <c r="C188" s="34" t="s">
        <v>252</v>
      </c>
      <c r="D188" s="36" t="s">
        <v>2</v>
      </c>
      <c r="E188" s="36"/>
      <c r="F188" s="37" t="s">
        <v>253</v>
      </c>
      <c r="G188" s="37" t="s">
        <v>6</v>
      </c>
      <c r="H188" s="37">
        <v>1</v>
      </c>
      <c r="I188" s="37">
        <v>20</v>
      </c>
      <c r="J188" s="37">
        <v>20</v>
      </c>
      <c r="K188" s="111">
        <f t="shared" si="15"/>
        <v>400</v>
      </c>
      <c r="L188" s="37">
        <v>6.2</v>
      </c>
      <c r="M188" s="37">
        <v>92</v>
      </c>
      <c r="N188" s="37">
        <v>40</v>
      </c>
      <c r="O188" s="37">
        <v>15</v>
      </c>
      <c r="P188" s="37">
        <v>4</v>
      </c>
      <c r="Q188" s="36">
        <v>30</v>
      </c>
      <c r="R188" s="148">
        <f t="shared" si="16"/>
        <v>2.4722222222222222E-2</v>
      </c>
      <c r="S188" s="89">
        <v>2.2744444444444443</v>
      </c>
      <c r="T188" s="155">
        <f t="shared" si="17"/>
        <v>2.2744444444444443</v>
      </c>
    </row>
    <row r="189" spans="1:20" x14ac:dyDescent="0.3">
      <c r="A189" s="64"/>
      <c r="B189" s="34" t="s">
        <v>0</v>
      </c>
      <c r="C189" s="34" t="s">
        <v>252</v>
      </c>
      <c r="D189" s="36" t="s">
        <v>2</v>
      </c>
      <c r="E189" s="36"/>
      <c r="F189" s="37" t="s">
        <v>254</v>
      </c>
      <c r="G189" s="37" t="s">
        <v>6</v>
      </c>
      <c r="H189" s="37">
        <v>1</v>
      </c>
      <c r="I189" s="37">
        <v>20</v>
      </c>
      <c r="J189" s="37">
        <v>20</v>
      </c>
      <c r="K189" s="111">
        <f t="shared" si="15"/>
        <v>400</v>
      </c>
      <c r="L189" s="37">
        <v>7.8</v>
      </c>
      <c r="M189" s="37">
        <v>72</v>
      </c>
      <c r="N189" s="37">
        <v>40</v>
      </c>
      <c r="O189" s="37">
        <v>10</v>
      </c>
      <c r="P189" s="37">
        <v>10</v>
      </c>
      <c r="Q189" s="36">
        <v>30</v>
      </c>
      <c r="R189" s="148">
        <f t="shared" si="16"/>
        <v>2.5000000000000001E-2</v>
      </c>
      <c r="S189" s="89">
        <v>1.8</v>
      </c>
      <c r="T189" s="155">
        <f t="shared" si="17"/>
        <v>1.8</v>
      </c>
    </row>
    <row r="190" spans="1:20" x14ac:dyDescent="0.3">
      <c r="A190" s="64"/>
      <c r="B190" s="34" t="s">
        <v>0</v>
      </c>
      <c r="C190" s="34" t="s">
        <v>252</v>
      </c>
      <c r="D190" s="36" t="s">
        <v>2</v>
      </c>
      <c r="E190" s="36"/>
      <c r="F190" s="37" t="s">
        <v>255</v>
      </c>
      <c r="G190" s="37" t="s">
        <v>6</v>
      </c>
      <c r="H190" s="37">
        <v>1</v>
      </c>
      <c r="I190" s="37">
        <v>20</v>
      </c>
      <c r="J190" s="37">
        <v>20</v>
      </c>
      <c r="K190" s="111">
        <f t="shared" si="15"/>
        <v>400</v>
      </c>
      <c r="L190" s="37">
        <v>6.2</v>
      </c>
      <c r="M190" s="37">
        <v>92</v>
      </c>
      <c r="N190" s="37">
        <v>40</v>
      </c>
      <c r="O190" s="37">
        <v>15</v>
      </c>
      <c r="P190" s="37">
        <v>4</v>
      </c>
      <c r="Q190" s="36">
        <v>30</v>
      </c>
      <c r="R190" s="148">
        <f t="shared" si="16"/>
        <v>2.4722222222222222E-2</v>
      </c>
      <c r="S190" s="112">
        <v>2.2744444444444443</v>
      </c>
      <c r="T190" s="155">
        <f t="shared" si="17"/>
        <v>2.2744444444444443</v>
      </c>
    </row>
    <row r="191" spans="1:20" x14ac:dyDescent="0.3">
      <c r="A191" s="64"/>
      <c r="B191" s="37" t="s">
        <v>0</v>
      </c>
      <c r="C191" s="37" t="s">
        <v>252</v>
      </c>
      <c r="D191" s="37" t="s">
        <v>87</v>
      </c>
      <c r="E191" s="37"/>
      <c r="F191" s="37" t="s">
        <v>312</v>
      </c>
      <c r="G191" s="37" t="s">
        <v>6</v>
      </c>
      <c r="H191" s="37">
        <v>1</v>
      </c>
      <c r="I191" s="37">
        <v>20</v>
      </c>
      <c r="J191" s="37">
        <v>20</v>
      </c>
      <c r="K191" s="111">
        <f t="shared" si="15"/>
        <v>400</v>
      </c>
      <c r="L191" s="37"/>
      <c r="M191" s="37">
        <v>98</v>
      </c>
      <c r="N191" s="37">
        <v>40</v>
      </c>
      <c r="O191" s="37">
        <v>20</v>
      </c>
      <c r="P191" s="37">
        <v>30</v>
      </c>
      <c r="Q191" s="36">
        <v>30</v>
      </c>
      <c r="R191" s="148">
        <f t="shared" si="16"/>
        <v>3.3333333333333333E-2</v>
      </c>
      <c r="S191" s="112">
        <v>3.2666666666666666</v>
      </c>
      <c r="T191" s="155">
        <f t="shared" si="17"/>
        <v>3.2666666666666666</v>
      </c>
    </row>
    <row r="192" spans="1:20" x14ac:dyDescent="0.3">
      <c r="A192" s="64"/>
      <c r="B192" s="37" t="s">
        <v>0</v>
      </c>
      <c r="C192" s="37" t="s">
        <v>252</v>
      </c>
      <c r="D192" s="37" t="s">
        <v>87</v>
      </c>
      <c r="E192" s="37"/>
      <c r="F192" s="37" t="s">
        <v>313</v>
      </c>
      <c r="G192" s="37" t="s">
        <v>314</v>
      </c>
      <c r="H192" s="37">
        <v>2</v>
      </c>
      <c r="I192" s="37">
        <v>20</v>
      </c>
      <c r="J192" s="37">
        <v>20</v>
      </c>
      <c r="K192" s="111">
        <f t="shared" si="15"/>
        <v>400</v>
      </c>
      <c r="L192" s="37"/>
      <c r="M192" s="37">
        <v>196</v>
      </c>
      <c r="N192" s="37">
        <v>40</v>
      </c>
      <c r="O192" s="37">
        <v>20</v>
      </c>
      <c r="P192" s="37">
        <v>30</v>
      </c>
      <c r="Q192" s="36">
        <v>30</v>
      </c>
      <c r="R192" s="148">
        <f t="shared" si="16"/>
        <v>1.6666666666666666E-2</v>
      </c>
      <c r="S192" s="112">
        <v>3.2666666666666666</v>
      </c>
      <c r="T192" s="155">
        <f t="shared" si="17"/>
        <v>3.2666666666666666</v>
      </c>
    </row>
    <row r="193" spans="1:20" x14ac:dyDescent="0.3">
      <c r="A193" s="64"/>
      <c r="B193" s="37" t="s">
        <v>0</v>
      </c>
      <c r="C193" s="37" t="s">
        <v>252</v>
      </c>
      <c r="D193" s="37" t="s">
        <v>87</v>
      </c>
      <c r="E193" s="37"/>
      <c r="F193" s="37" t="s">
        <v>315</v>
      </c>
      <c r="G193" s="37" t="s">
        <v>6</v>
      </c>
      <c r="H193" s="37">
        <v>1</v>
      </c>
      <c r="I193" s="37">
        <v>20</v>
      </c>
      <c r="J193" s="37">
        <v>20</v>
      </c>
      <c r="K193" s="111">
        <f t="shared" si="15"/>
        <v>400</v>
      </c>
      <c r="L193" s="37"/>
      <c r="M193" s="37">
        <v>98</v>
      </c>
      <c r="N193" s="37">
        <v>40</v>
      </c>
      <c r="O193" s="37">
        <v>20</v>
      </c>
      <c r="P193" s="37">
        <v>30</v>
      </c>
      <c r="Q193" s="36">
        <v>30</v>
      </c>
      <c r="R193" s="148">
        <f t="shared" si="16"/>
        <v>3.3333333333333333E-2</v>
      </c>
      <c r="S193" s="112">
        <v>3.2666666666666666</v>
      </c>
      <c r="T193" s="155">
        <f t="shared" si="17"/>
        <v>3.2666666666666666</v>
      </c>
    </row>
    <row r="194" spans="1:20" x14ac:dyDescent="0.3">
      <c r="A194" s="64"/>
      <c r="B194" s="37" t="s">
        <v>0</v>
      </c>
      <c r="C194" s="37" t="s">
        <v>252</v>
      </c>
      <c r="D194" s="37" t="s">
        <v>87</v>
      </c>
      <c r="E194" s="37"/>
      <c r="F194" s="37" t="s">
        <v>316</v>
      </c>
      <c r="G194" s="37" t="s">
        <v>314</v>
      </c>
      <c r="H194" s="37">
        <v>2</v>
      </c>
      <c r="I194" s="37">
        <v>20</v>
      </c>
      <c r="J194" s="37">
        <v>20</v>
      </c>
      <c r="K194" s="111">
        <f t="shared" si="15"/>
        <v>400</v>
      </c>
      <c r="L194" s="37"/>
      <c r="M194" s="37">
        <v>196</v>
      </c>
      <c r="N194" s="37">
        <v>40</v>
      </c>
      <c r="O194" s="37">
        <v>20</v>
      </c>
      <c r="P194" s="37">
        <v>30</v>
      </c>
      <c r="Q194" s="36">
        <v>30</v>
      </c>
      <c r="R194" s="148">
        <f t="shared" si="16"/>
        <v>1.6666666666666666E-2</v>
      </c>
      <c r="S194" s="112">
        <v>3.2666666666666666</v>
      </c>
      <c r="T194" s="155">
        <f t="shared" si="17"/>
        <v>3.2666666666666666</v>
      </c>
    </row>
    <row r="195" spans="1:20" x14ac:dyDescent="0.3">
      <c r="A195" s="64"/>
      <c r="B195" s="37" t="s">
        <v>0</v>
      </c>
      <c r="C195" s="37" t="s">
        <v>252</v>
      </c>
      <c r="D195" s="37" t="s">
        <v>87</v>
      </c>
      <c r="E195" s="37"/>
      <c r="F195" s="37" t="s">
        <v>317</v>
      </c>
      <c r="G195" s="37" t="s">
        <v>6</v>
      </c>
      <c r="H195" s="37">
        <v>1</v>
      </c>
      <c r="I195" s="37">
        <v>20</v>
      </c>
      <c r="J195" s="37">
        <v>20</v>
      </c>
      <c r="K195" s="111">
        <f t="shared" si="15"/>
        <v>400</v>
      </c>
      <c r="L195" s="37"/>
      <c r="M195" s="37">
        <v>98</v>
      </c>
      <c r="N195" s="37">
        <v>40</v>
      </c>
      <c r="O195" s="37">
        <v>20</v>
      </c>
      <c r="P195" s="37">
        <v>30</v>
      </c>
      <c r="Q195" s="36">
        <v>30</v>
      </c>
      <c r="R195" s="148">
        <f t="shared" si="16"/>
        <v>3.3333333333333333E-2</v>
      </c>
      <c r="S195" s="112">
        <v>3.2666666666666666</v>
      </c>
      <c r="T195" s="155">
        <f t="shared" si="17"/>
        <v>3.2666666666666666</v>
      </c>
    </row>
    <row r="196" spans="1:20" x14ac:dyDescent="0.3">
      <c r="A196" s="64"/>
      <c r="B196" s="37" t="s">
        <v>0</v>
      </c>
      <c r="C196" s="37" t="s">
        <v>252</v>
      </c>
      <c r="D196" s="37" t="s">
        <v>87</v>
      </c>
      <c r="E196" s="37"/>
      <c r="F196" s="37" t="s">
        <v>318</v>
      </c>
      <c r="G196" s="37" t="s">
        <v>6</v>
      </c>
      <c r="H196" s="37">
        <v>1</v>
      </c>
      <c r="I196" s="37">
        <v>20</v>
      </c>
      <c r="J196" s="37">
        <v>20</v>
      </c>
      <c r="K196" s="111">
        <f t="shared" si="15"/>
        <v>400</v>
      </c>
      <c r="L196" s="37"/>
      <c r="M196" s="37">
        <v>33.9</v>
      </c>
      <c r="N196" s="37">
        <v>102</v>
      </c>
      <c r="O196" s="37">
        <v>28</v>
      </c>
      <c r="P196" s="37">
        <v>84</v>
      </c>
      <c r="Q196" s="36">
        <v>30</v>
      </c>
      <c r="R196" s="148">
        <f t="shared" si="16"/>
        <v>6.7777777777777784E-2</v>
      </c>
      <c r="S196" s="112">
        <v>2.2976666666666667</v>
      </c>
      <c r="T196" s="155">
        <f t="shared" si="17"/>
        <v>2.2976666666666667</v>
      </c>
    </row>
    <row r="197" spans="1:20" x14ac:dyDescent="0.3">
      <c r="A197" s="64"/>
      <c r="B197" s="34" t="s">
        <v>0</v>
      </c>
      <c r="C197" s="66" t="s">
        <v>256</v>
      </c>
      <c r="D197" s="139" t="s">
        <v>2</v>
      </c>
      <c r="E197" s="139"/>
      <c r="F197" s="37" t="s">
        <v>257</v>
      </c>
      <c r="G197" s="37" t="s">
        <v>6</v>
      </c>
      <c r="H197" s="37">
        <v>1</v>
      </c>
      <c r="I197" s="37">
        <v>20</v>
      </c>
      <c r="J197" s="37">
        <v>20</v>
      </c>
      <c r="K197" s="111">
        <f t="shared" si="15"/>
        <v>400</v>
      </c>
      <c r="L197" s="37" t="s">
        <v>224</v>
      </c>
      <c r="M197" s="37">
        <v>61</v>
      </c>
      <c r="N197" s="37">
        <v>55</v>
      </c>
      <c r="O197" s="37">
        <v>23</v>
      </c>
      <c r="P197" s="37">
        <v>12</v>
      </c>
      <c r="Q197" s="68">
        <v>30</v>
      </c>
      <c r="R197" s="148">
        <f t="shared" si="16"/>
        <v>3.3333333333333333E-2</v>
      </c>
      <c r="S197" s="112">
        <v>2.0333333333333332</v>
      </c>
      <c r="T197" s="155">
        <f t="shared" si="17"/>
        <v>2.0333333333333332</v>
      </c>
    </row>
    <row r="198" spans="1:20" x14ac:dyDescent="0.3">
      <c r="A198" s="64"/>
      <c r="B198" s="138" t="s">
        <v>0</v>
      </c>
      <c r="C198" s="138" t="s">
        <v>256</v>
      </c>
      <c r="D198" s="138" t="s">
        <v>87</v>
      </c>
      <c r="E198" s="138"/>
      <c r="F198" s="37" t="s">
        <v>319</v>
      </c>
      <c r="G198" s="37" t="s">
        <v>6</v>
      </c>
      <c r="H198" s="37">
        <v>1</v>
      </c>
      <c r="I198" s="37">
        <v>20</v>
      </c>
      <c r="J198" s="37">
        <v>20</v>
      </c>
      <c r="K198" s="111">
        <f t="shared" si="15"/>
        <v>400</v>
      </c>
      <c r="L198" s="37" t="s">
        <v>224</v>
      </c>
      <c r="M198" s="37">
        <v>61</v>
      </c>
      <c r="N198" s="37">
        <v>55</v>
      </c>
      <c r="O198" s="37">
        <v>23</v>
      </c>
      <c r="P198" s="37">
        <v>12</v>
      </c>
      <c r="Q198" s="68">
        <v>30</v>
      </c>
      <c r="R198" s="148">
        <f t="shared" si="16"/>
        <v>3.3333333333333333E-2</v>
      </c>
      <c r="S198" s="112">
        <v>2.0333333333333332</v>
      </c>
      <c r="T198" s="155">
        <f t="shared" si="17"/>
        <v>2.0333333333333332</v>
      </c>
    </row>
  </sheetData>
  <mergeCells count="1">
    <mergeCell ref="A1:T1"/>
  </mergeCell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90"/>
  <sheetViews>
    <sheetView workbookViewId="0">
      <pane ySplit="2" topLeftCell="A9" activePane="bottomLeft" state="frozen"/>
      <selection pane="bottomLeft" activeCell="F11" sqref="F11"/>
    </sheetView>
  </sheetViews>
  <sheetFormatPr defaultRowHeight="16.5" x14ac:dyDescent="0.3"/>
  <cols>
    <col min="1" max="1" width="9.140625" style="13"/>
    <col min="2" max="2" width="14.42578125" style="13" bestFit="1" customWidth="1"/>
    <col min="3" max="3" width="30.42578125" style="13" bestFit="1" customWidth="1"/>
    <col min="4" max="4" width="9.140625" style="13"/>
    <col min="5" max="5" width="13.42578125" style="13" customWidth="1"/>
    <col min="6" max="6" width="26.85546875" style="13" bestFit="1" customWidth="1"/>
    <col min="7" max="17" width="9.140625" style="13"/>
    <col min="18" max="18" width="10.28515625" style="59" customWidth="1"/>
    <col min="19" max="19" width="9.140625" style="109"/>
    <col min="20" max="20" width="9.7109375" style="13" customWidth="1"/>
    <col min="21" max="16384" width="9.140625" style="13"/>
  </cols>
  <sheetData>
    <row r="1" spans="1:22" ht="17.25" x14ac:dyDescent="0.35">
      <c r="A1" s="194" t="s">
        <v>883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</row>
    <row r="2" spans="1:22" ht="60" x14ac:dyDescent="0.3">
      <c r="A2" s="17" t="s">
        <v>884</v>
      </c>
      <c r="B2" s="14" t="s">
        <v>77</v>
      </c>
      <c r="C2" s="14" t="s">
        <v>78</v>
      </c>
      <c r="D2" s="14" t="s">
        <v>79</v>
      </c>
      <c r="E2" s="14" t="s">
        <v>828</v>
      </c>
      <c r="F2" s="14" t="s">
        <v>80</v>
      </c>
      <c r="G2" s="14" t="s">
        <v>831</v>
      </c>
      <c r="H2" s="14" t="s">
        <v>219</v>
      </c>
      <c r="I2" s="14" t="s">
        <v>832</v>
      </c>
      <c r="J2" s="14" t="s">
        <v>833</v>
      </c>
      <c r="K2" s="14" t="s">
        <v>834</v>
      </c>
      <c r="L2" s="14" t="s">
        <v>81</v>
      </c>
      <c r="M2" s="14" t="s">
        <v>82</v>
      </c>
      <c r="N2" s="14" t="s">
        <v>530</v>
      </c>
      <c r="O2" s="14" t="s">
        <v>531</v>
      </c>
      <c r="P2" s="14" t="s">
        <v>532</v>
      </c>
      <c r="Q2" s="17" t="s">
        <v>533</v>
      </c>
      <c r="R2" s="140" t="s">
        <v>835</v>
      </c>
      <c r="S2" s="164" t="s">
        <v>84</v>
      </c>
      <c r="T2" s="165" t="s">
        <v>837</v>
      </c>
      <c r="U2" s="13" t="s">
        <v>2</v>
      </c>
      <c r="V2" s="13" t="s">
        <v>87</v>
      </c>
    </row>
    <row r="3" spans="1:22" s="79" customFormat="1" x14ac:dyDescent="0.3">
      <c r="A3" s="105" t="s">
        <v>885</v>
      </c>
      <c r="B3" s="73" t="s">
        <v>346</v>
      </c>
      <c r="C3" s="73" t="s">
        <v>258</v>
      </c>
      <c r="D3" s="74" t="s">
        <v>87</v>
      </c>
      <c r="E3" s="74"/>
      <c r="F3" s="95" t="s">
        <v>517</v>
      </c>
      <c r="G3" s="95" t="s">
        <v>6</v>
      </c>
      <c r="H3" s="95">
        <v>1</v>
      </c>
      <c r="I3" s="95">
        <v>20</v>
      </c>
      <c r="J3" s="95">
        <v>20</v>
      </c>
      <c r="K3" s="114">
        <f t="shared" ref="K3" si="0">I3*J3</f>
        <v>400</v>
      </c>
      <c r="L3" s="95" t="s">
        <v>224</v>
      </c>
      <c r="M3" s="95">
        <v>51</v>
      </c>
      <c r="N3" s="95">
        <v>45</v>
      </c>
      <c r="O3" s="95">
        <v>30</v>
      </c>
      <c r="P3" s="95">
        <v>15</v>
      </c>
      <c r="Q3" s="98">
        <v>30</v>
      </c>
      <c r="R3" s="148">
        <f>((N3+O3+P3+Q3)/3600)/H3</f>
        <v>3.3333333333333333E-2</v>
      </c>
      <c r="S3" s="77">
        <v>1.7</v>
      </c>
      <c r="T3" s="141">
        <f>M3*R3</f>
        <v>1.7</v>
      </c>
    </row>
    <row r="4" spans="1:22" s="79" customFormat="1" x14ac:dyDescent="0.3">
      <c r="A4" s="105" t="s">
        <v>829</v>
      </c>
      <c r="B4" s="73" t="s">
        <v>346</v>
      </c>
      <c r="C4" s="94" t="s">
        <v>348</v>
      </c>
      <c r="D4" s="74" t="s">
        <v>87</v>
      </c>
      <c r="E4" s="74"/>
      <c r="F4" s="95" t="s">
        <v>518</v>
      </c>
      <c r="G4" s="95"/>
      <c r="H4" s="95"/>
      <c r="I4" s="95"/>
      <c r="J4" s="95"/>
      <c r="K4" s="114"/>
      <c r="L4" s="95"/>
      <c r="M4" s="95"/>
      <c r="N4" s="95"/>
      <c r="O4" s="95"/>
      <c r="P4" s="95"/>
      <c r="Q4" s="74"/>
      <c r="R4" s="148"/>
      <c r="S4" s="77">
        <v>1.0900000000000001</v>
      </c>
      <c r="T4" s="141"/>
    </row>
    <row r="5" spans="1:22" s="79" customFormat="1" x14ac:dyDescent="0.3">
      <c r="A5" s="105" t="s">
        <v>829</v>
      </c>
      <c r="B5" s="73" t="s">
        <v>346</v>
      </c>
      <c r="C5" s="94" t="s">
        <v>348</v>
      </c>
      <c r="D5" s="74" t="s">
        <v>87</v>
      </c>
      <c r="E5" s="74"/>
      <c r="F5" s="95" t="s">
        <v>519</v>
      </c>
      <c r="G5" s="95"/>
      <c r="H5" s="95"/>
      <c r="I5" s="95"/>
      <c r="J5" s="95"/>
      <c r="K5" s="114"/>
      <c r="L5" s="95"/>
      <c r="M5" s="95"/>
      <c r="N5" s="95"/>
      <c r="O5" s="95"/>
      <c r="P5" s="95"/>
      <c r="Q5" s="74"/>
      <c r="R5" s="148"/>
      <c r="S5" s="77">
        <v>1.0900000000000001</v>
      </c>
      <c r="T5" s="141"/>
    </row>
    <row r="6" spans="1:22" s="79" customFormat="1" x14ac:dyDescent="0.3">
      <c r="A6" s="105" t="s">
        <v>829</v>
      </c>
      <c r="B6" s="73" t="s">
        <v>346</v>
      </c>
      <c r="C6" s="97" t="s">
        <v>348</v>
      </c>
      <c r="D6" s="98" t="s">
        <v>87</v>
      </c>
      <c r="E6" s="98"/>
      <c r="F6" s="119" t="s">
        <v>520</v>
      </c>
      <c r="G6" s="119"/>
      <c r="H6" s="119"/>
      <c r="I6" s="119"/>
      <c r="J6" s="119"/>
      <c r="K6" s="114"/>
      <c r="L6" s="119"/>
      <c r="M6" s="119"/>
      <c r="N6" s="119"/>
      <c r="O6" s="119"/>
      <c r="P6" s="119"/>
      <c r="Q6" s="166"/>
      <c r="R6" s="148"/>
      <c r="S6" s="77">
        <v>1.0900000000000001</v>
      </c>
      <c r="T6" s="141"/>
    </row>
    <row r="7" spans="1:22" x14ac:dyDescent="0.3">
      <c r="A7" s="39"/>
      <c r="B7" s="110" t="s">
        <v>0</v>
      </c>
      <c r="C7" s="66" t="s">
        <v>220</v>
      </c>
      <c r="D7" s="68" t="s">
        <v>2</v>
      </c>
      <c r="E7" s="68"/>
      <c r="F7" s="37" t="s">
        <v>320</v>
      </c>
      <c r="G7" s="37" t="s">
        <v>6</v>
      </c>
      <c r="H7" s="37">
        <v>1</v>
      </c>
      <c r="I7" s="37">
        <v>20</v>
      </c>
      <c r="J7" s="37">
        <v>20</v>
      </c>
      <c r="K7" s="167">
        <f>I7*J7</f>
        <v>400</v>
      </c>
      <c r="L7" s="37">
        <v>4.3</v>
      </c>
      <c r="M7" s="37">
        <v>21.6</v>
      </c>
      <c r="N7" s="37">
        <v>105</v>
      </c>
      <c r="O7" s="37">
        <v>10</v>
      </c>
      <c r="P7" s="37">
        <v>5</v>
      </c>
      <c r="Q7" s="36">
        <v>30</v>
      </c>
      <c r="R7" s="148">
        <f t="shared" ref="R7:R62" si="1">((N7+O7+P7+Q7)/3600)/H7</f>
        <v>4.1666666666666664E-2</v>
      </c>
      <c r="S7" s="89">
        <v>0.9</v>
      </c>
      <c r="T7" s="141">
        <f t="shared" ref="T7:T62" si="2">M7*R7</f>
        <v>0.9</v>
      </c>
      <c r="U7" s="79"/>
    </row>
    <row r="8" spans="1:22" x14ac:dyDescent="0.3">
      <c r="A8" s="39"/>
      <c r="B8" s="110" t="s">
        <v>0</v>
      </c>
      <c r="C8" s="66" t="s">
        <v>220</v>
      </c>
      <c r="D8" s="68" t="s">
        <v>2</v>
      </c>
      <c r="E8" s="68"/>
      <c r="F8" s="37" t="s">
        <v>321</v>
      </c>
      <c r="G8" s="37" t="s">
        <v>6</v>
      </c>
      <c r="H8" s="37">
        <v>1</v>
      </c>
      <c r="I8" s="37">
        <v>20</v>
      </c>
      <c r="J8" s="37">
        <v>20</v>
      </c>
      <c r="K8" s="167">
        <f>I8*J8</f>
        <v>400</v>
      </c>
      <c r="L8" s="37">
        <v>4.3</v>
      </c>
      <c r="M8" s="37">
        <v>21.6</v>
      </c>
      <c r="N8" s="37">
        <v>105</v>
      </c>
      <c r="O8" s="37">
        <v>10</v>
      </c>
      <c r="P8" s="37">
        <v>5</v>
      </c>
      <c r="Q8" s="36">
        <v>30</v>
      </c>
      <c r="R8" s="148">
        <f t="shared" si="1"/>
        <v>4.1666666666666664E-2</v>
      </c>
      <c r="S8" s="89">
        <v>0.9</v>
      </c>
      <c r="T8" s="141">
        <f t="shared" si="2"/>
        <v>0.9</v>
      </c>
      <c r="U8" s="79"/>
    </row>
    <row r="9" spans="1:22" s="79" customFormat="1" x14ac:dyDescent="0.3">
      <c r="A9" s="105" t="s">
        <v>885</v>
      </c>
      <c r="B9" s="73" t="s">
        <v>346</v>
      </c>
      <c r="C9" s="96" t="s">
        <v>4</v>
      </c>
      <c r="D9" s="98" t="s">
        <v>2</v>
      </c>
      <c r="E9" s="98"/>
      <c r="F9" s="95" t="s">
        <v>490</v>
      </c>
      <c r="G9" s="95" t="s">
        <v>6</v>
      </c>
      <c r="H9" s="95">
        <v>1</v>
      </c>
      <c r="I9" s="74">
        <v>20</v>
      </c>
      <c r="J9" s="74">
        <v>20</v>
      </c>
      <c r="K9" s="168">
        <f t="shared" ref="K9:K10" si="3">I9*J9</f>
        <v>400</v>
      </c>
      <c r="L9" s="95" t="s">
        <v>224</v>
      </c>
      <c r="M9" s="95">
        <v>28.2</v>
      </c>
      <c r="N9" s="95">
        <v>70</v>
      </c>
      <c r="O9" s="95">
        <v>15</v>
      </c>
      <c r="P9" s="95">
        <v>5</v>
      </c>
      <c r="Q9" s="166">
        <v>30</v>
      </c>
      <c r="R9" s="142">
        <f t="shared" si="1"/>
        <v>3.3333333333333333E-2</v>
      </c>
      <c r="S9" s="77">
        <v>0.93</v>
      </c>
      <c r="T9" s="143">
        <f t="shared" si="2"/>
        <v>0.94</v>
      </c>
    </row>
    <row r="10" spans="1:22" s="79" customFormat="1" x14ac:dyDescent="0.3">
      <c r="A10" s="105" t="s">
        <v>885</v>
      </c>
      <c r="B10" s="73" t="s">
        <v>346</v>
      </c>
      <c r="C10" s="96" t="s">
        <v>4</v>
      </c>
      <c r="D10" s="98" t="s">
        <v>2</v>
      </c>
      <c r="E10" s="98"/>
      <c r="F10" s="74" t="s">
        <v>491</v>
      </c>
      <c r="G10" s="95" t="s">
        <v>6</v>
      </c>
      <c r="H10" s="95">
        <v>1</v>
      </c>
      <c r="I10" s="74">
        <v>20</v>
      </c>
      <c r="J10" s="74">
        <v>20</v>
      </c>
      <c r="K10" s="168">
        <f t="shared" si="3"/>
        <v>400</v>
      </c>
      <c r="L10" s="95" t="s">
        <v>224</v>
      </c>
      <c r="M10" s="95">
        <v>28.2</v>
      </c>
      <c r="N10" s="95">
        <v>70</v>
      </c>
      <c r="O10" s="95">
        <v>15</v>
      </c>
      <c r="P10" s="95">
        <v>5</v>
      </c>
      <c r="Q10" s="166">
        <v>30</v>
      </c>
      <c r="R10" s="142">
        <f t="shared" si="1"/>
        <v>3.3333333333333333E-2</v>
      </c>
      <c r="S10" s="77">
        <v>0.93</v>
      </c>
      <c r="T10" s="143">
        <f t="shared" si="2"/>
        <v>0.94</v>
      </c>
    </row>
    <row r="11" spans="1:22" x14ac:dyDescent="0.3">
      <c r="A11" s="39"/>
      <c r="B11" s="110" t="s">
        <v>0</v>
      </c>
      <c r="C11" s="66" t="s">
        <v>222</v>
      </c>
      <c r="D11" s="68" t="s">
        <v>2</v>
      </c>
      <c r="E11" s="68"/>
      <c r="F11" s="37" t="s">
        <v>322</v>
      </c>
      <c r="G11" s="37" t="s">
        <v>6</v>
      </c>
      <c r="H11" s="37">
        <v>1</v>
      </c>
      <c r="I11" s="37">
        <v>20</v>
      </c>
      <c r="J11" s="37">
        <v>20</v>
      </c>
      <c r="K11" s="167">
        <f>I11*J11</f>
        <v>400</v>
      </c>
      <c r="L11" s="37" t="s">
        <v>224</v>
      </c>
      <c r="M11" s="37">
        <v>36.6</v>
      </c>
      <c r="N11" s="37">
        <v>90</v>
      </c>
      <c r="O11" s="37">
        <v>25</v>
      </c>
      <c r="P11" s="37">
        <v>27</v>
      </c>
      <c r="Q11" s="36">
        <v>30</v>
      </c>
      <c r="R11" s="148">
        <f t="shared" si="1"/>
        <v>4.777777777777778E-2</v>
      </c>
      <c r="S11" s="89">
        <v>1.7486666666666666</v>
      </c>
      <c r="T11" s="141">
        <f t="shared" si="2"/>
        <v>1.7486666666666668</v>
      </c>
      <c r="U11" s="79"/>
    </row>
    <row r="12" spans="1:22" x14ac:dyDescent="0.3">
      <c r="A12" s="39"/>
      <c r="B12" s="110" t="s">
        <v>0</v>
      </c>
      <c r="C12" s="66" t="s">
        <v>222</v>
      </c>
      <c r="D12" s="68" t="s">
        <v>87</v>
      </c>
      <c r="E12" s="68"/>
      <c r="F12" s="36" t="s">
        <v>336</v>
      </c>
      <c r="G12" s="36" t="s">
        <v>6</v>
      </c>
      <c r="H12" s="36">
        <v>1</v>
      </c>
      <c r="I12" s="37">
        <v>20</v>
      </c>
      <c r="J12" s="37">
        <v>20</v>
      </c>
      <c r="K12" s="167">
        <f>I12*J12</f>
        <v>400</v>
      </c>
      <c r="L12" s="36">
        <v>0.5</v>
      </c>
      <c r="M12" s="36">
        <v>32</v>
      </c>
      <c r="N12" s="36">
        <v>90</v>
      </c>
      <c r="O12" s="36">
        <v>25</v>
      </c>
      <c r="P12" s="36">
        <v>27</v>
      </c>
      <c r="Q12" s="36">
        <v>30</v>
      </c>
      <c r="R12" s="148">
        <f t="shared" si="1"/>
        <v>4.777777777777778E-2</v>
      </c>
      <c r="S12" s="89">
        <v>1.528888888888889</v>
      </c>
      <c r="T12" s="141">
        <f t="shared" si="2"/>
        <v>1.528888888888889</v>
      </c>
      <c r="U12" s="79"/>
    </row>
    <row r="13" spans="1:22" s="79" customFormat="1" x14ac:dyDescent="0.3">
      <c r="A13" s="105" t="s">
        <v>829</v>
      </c>
      <c r="B13" s="169" t="s">
        <v>346</v>
      </c>
      <c r="C13" s="96" t="s">
        <v>347</v>
      </c>
      <c r="D13" s="98" t="s">
        <v>2</v>
      </c>
      <c r="E13" s="98"/>
      <c r="F13" s="74" t="s">
        <v>587</v>
      </c>
      <c r="G13" s="74"/>
      <c r="H13" s="74"/>
      <c r="I13" s="95"/>
      <c r="J13" s="95"/>
      <c r="K13" s="167"/>
      <c r="L13" s="74"/>
      <c r="M13" s="74"/>
      <c r="N13" s="74"/>
      <c r="O13" s="74"/>
      <c r="P13" s="74"/>
      <c r="Q13" s="74"/>
      <c r="R13" s="148"/>
      <c r="S13" s="77">
        <v>0.85799999999999998</v>
      </c>
      <c r="T13" s="141"/>
    </row>
    <row r="14" spans="1:22" s="79" customFormat="1" x14ac:dyDescent="0.3">
      <c r="A14" s="105" t="s">
        <v>829</v>
      </c>
      <c r="B14" s="73" t="s">
        <v>346</v>
      </c>
      <c r="C14" s="96" t="s">
        <v>347</v>
      </c>
      <c r="D14" s="98" t="s">
        <v>2</v>
      </c>
      <c r="E14" s="98"/>
      <c r="F14" s="95" t="s">
        <v>485</v>
      </c>
      <c r="G14" s="95" t="s">
        <v>6</v>
      </c>
      <c r="H14" s="95">
        <v>1</v>
      </c>
      <c r="I14" s="95">
        <v>20</v>
      </c>
      <c r="J14" s="74">
        <v>20</v>
      </c>
      <c r="K14" s="168">
        <f t="shared" ref="K14:K17" si="4">I14*J14</f>
        <v>400</v>
      </c>
      <c r="L14" s="95" t="s">
        <v>224</v>
      </c>
      <c r="M14" s="95">
        <v>20.14</v>
      </c>
      <c r="N14" s="95">
        <v>100</v>
      </c>
      <c r="O14" s="95">
        <v>15</v>
      </c>
      <c r="P14" s="95">
        <v>5</v>
      </c>
      <c r="Q14" s="166">
        <v>30</v>
      </c>
      <c r="R14" s="142">
        <f t="shared" si="1"/>
        <v>4.1666666666666664E-2</v>
      </c>
      <c r="S14" s="77">
        <v>0.83899999999999997</v>
      </c>
      <c r="T14" s="143">
        <f t="shared" si="2"/>
        <v>0.83916666666666662</v>
      </c>
    </row>
    <row r="15" spans="1:22" s="79" customFormat="1" x14ac:dyDescent="0.3">
      <c r="A15" s="105" t="s">
        <v>829</v>
      </c>
      <c r="B15" s="73" t="s">
        <v>346</v>
      </c>
      <c r="C15" s="97" t="s">
        <v>347</v>
      </c>
      <c r="D15" s="98" t="s">
        <v>2</v>
      </c>
      <c r="E15" s="98"/>
      <c r="F15" s="74" t="s">
        <v>492</v>
      </c>
      <c r="G15" s="74" t="s">
        <v>6</v>
      </c>
      <c r="H15" s="74">
        <v>1</v>
      </c>
      <c r="I15" s="74">
        <v>20</v>
      </c>
      <c r="J15" s="74">
        <v>20</v>
      </c>
      <c r="K15" s="168">
        <f t="shared" si="4"/>
        <v>400</v>
      </c>
      <c r="L15" s="74" t="s">
        <v>224</v>
      </c>
      <c r="M15" s="74">
        <v>17.95</v>
      </c>
      <c r="N15" s="74">
        <v>94</v>
      </c>
      <c r="O15" s="74">
        <v>16</v>
      </c>
      <c r="P15" s="74">
        <v>10</v>
      </c>
      <c r="Q15" s="166">
        <v>30</v>
      </c>
      <c r="R15" s="142">
        <f t="shared" si="1"/>
        <v>4.1666666666666664E-2</v>
      </c>
      <c r="S15" s="77">
        <v>0.85799999999999998</v>
      </c>
      <c r="T15" s="143">
        <f t="shared" si="2"/>
        <v>0.74791666666666656</v>
      </c>
    </row>
    <row r="16" spans="1:22" s="79" customFormat="1" x14ac:dyDescent="0.3">
      <c r="A16" s="105" t="s">
        <v>885</v>
      </c>
      <c r="B16" s="73" t="s">
        <v>346</v>
      </c>
      <c r="C16" s="97" t="s">
        <v>347</v>
      </c>
      <c r="D16" s="98" t="s">
        <v>87</v>
      </c>
      <c r="E16" s="98"/>
      <c r="F16" s="119" t="s">
        <v>510</v>
      </c>
      <c r="G16" s="119"/>
      <c r="H16" s="119"/>
      <c r="I16" s="119"/>
      <c r="J16" s="119"/>
      <c r="K16" s="168"/>
      <c r="L16" s="119"/>
      <c r="M16" s="119"/>
      <c r="N16" s="119"/>
      <c r="O16" s="119"/>
      <c r="P16" s="119"/>
      <c r="Q16" s="166"/>
      <c r="R16" s="142"/>
      <c r="S16" s="77">
        <v>1.7</v>
      </c>
      <c r="T16" s="143"/>
    </row>
    <row r="17" spans="1:20" s="79" customFormat="1" x14ac:dyDescent="0.3">
      <c r="A17" s="105" t="s">
        <v>885</v>
      </c>
      <c r="B17" s="73" t="s">
        <v>346</v>
      </c>
      <c r="C17" s="94" t="s">
        <v>347</v>
      </c>
      <c r="D17" s="74" t="s">
        <v>87</v>
      </c>
      <c r="E17" s="74"/>
      <c r="F17" s="95" t="s">
        <v>511</v>
      </c>
      <c r="G17" s="95" t="s">
        <v>6</v>
      </c>
      <c r="H17" s="95">
        <v>1</v>
      </c>
      <c r="I17" s="95">
        <v>20</v>
      </c>
      <c r="J17" s="95">
        <v>20</v>
      </c>
      <c r="K17" s="168">
        <f t="shared" si="4"/>
        <v>400</v>
      </c>
      <c r="L17" s="95">
        <v>4</v>
      </c>
      <c r="M17" s="95">
        <v>40</v>
      </c>
      <c r="N17" s="95">
        <v>58</v>
      </c>
      <c r="O17" s="95">
        <v>32</v>
      </c>
      <c r="P17" s="95">
        <v>30</v>
      </c>
      <c r="Q17" s="74">
        <v>30</v>
      </c>
      <c r="R17" s="142">
        <f t="shared" si="1"/>
        <v>4.1666666666666664E-2</v>
      </c>
      <c r="S17" s="77">
        <v>1.7</v>
      </c>
      <c r="T17" s="143">
        <f t="shared" si="2"/>
        <v>1.6666666666666665</v>
      </c>
    </row>
    <row r="18" spans="1:20" s="79" customFormat="1" x14ac:dyDescent="0.3">
      <c r="A18" s="105" t="s">
        <v>885</v>
      </c>
      <c r="B18" s="73" t="s">
        <v>346</v>
      </c>
      <c r="C18" s="94" t="s">
        <v>347</v>
      </c>
      <c r="D18" s="74" t="s">
        <v>87</v>
      </c>
      <c r="E18" s="74"/>
      <c r="F18" s="95" t="s">
        <v>512</v>
      </c>
      <c r="G18" s="95" t="s">
        <v>6</v>
      </c>
      <c r="H18" s="95">
        <v>1</v>
      </c>
      <c r="I18" s="95">
        <v>20</v>
      </c>
      <c r="J18" s="95">
        <v>20</v>
      </c>
      <c r="K18" s="168">
        <f t="shared" ref="K18:K19" si="5">I18*J18</f>
        <v>400</v>
      </c>
      <c r="L18" s="95">
        <v>4</v>
      </c>
      <c r="M18" s="95">
        <v>40</v>
      </c>
      <c r="N18" s="95">
        <v>58</v>
      </c>
      <c r="O18" s="95">
        <v>32</v>
      </c>
      <c r="P18" s="95">
        <v>30</v>
      </c>
      <c r="Q18" s="74">
        <v>30</v>
      </c>
      <c r="R18" s="142">
        <f t="shared" si="1"/>
        <v>4.1666666666666664E-2</v>
      </c>
      <c r="S18" s="77">
        <v>1.7</v>
      </c>
      <c r="T18" s="143">
        <f t="shared" si="2"/>
        <v>1.6666666666666665</v>
      </c>
    </row>
    <row r="19" spans="1:20" s="79" customFormat="1" x14ac:dyDescent="0.3">
      <c r="A19" s="105" t="s">
        <v>885</v>
      </c>
      <c r="B19" s="73" t="s">
        <v>346</v>
      </c>
      <c r="C19" s="97" t="s">
        <v>347</v>
      </c>
      <c r="D19" s="98" t="s">
        <v>87</v>
      </c>
      <c r="E19" s="98"/>
      <c r="F19" s="119" t="s">
        <v>521</v>
      </c>
      <c r="G19" s="119" t="s">
        <v>6</v>
      </c>
      <c r="H19" s="95">
        <v>1</v>
      </c>
      <c r="I19" s="95">
        <v>20</v>
      </c>
      <c r="J19" s="95">
        <v>20</v>
      </c>
      <c r="K19" s="168">
        <f t="shared" si="5"/>
        <v>400</v>
      </c>
      <c r="L19" s="95">
        <v>4</v>
      </c>
      <c r="M19" s="95">
        <v>40</v>
      </c>
      <c r="N19" s="95">
        <v>58</v>
      </c>
      <c r="O19" s="95">
        <v>32</v>
      </c>
      <c r="P19" s="95">
        <v>30</v>
      </c>
      <c r="Q19" s="74">
        <v>30</v>
      </c>
      <c r="R19" s="142">
        <f t="shared" si="1"/>
        <v>4.1666666666666664E-2</v>
      </c>
      <c r="S19" s="77">
        <v>1.7</v>
      </c>
      <c r="T19" s="143">
        <f t="shared" si="2"/>
        <v>1.6666666666666665</v>
      </c>
    </row>
    <row r="20" spans="1:20" s="79" customFormat="1" x14ac:dyDescent="0.3">
      <c r="A20" s="105" t="s">
        <v>885</v>
      </c>
      <c r="B20" s="73" t="s">
        <v>346</v>
      </c>
      <c r="C20" s="73" t="s">
        <v>434</v>
      </c>
      <c r="D20" s="74" t="s">
        <v>2</v>
      </c>
      <c r="E20" s="74"/>
      <c r="F20" s="95" t="s">
        <v>493</v>
      </c>
      <c r="G20" s="95"/>
      <c r="H20" s="95"/>
      <c r="I20" s="95"/>
      <c r="J20" s="74"/>
      <c r="K20" s="167"/>
      <c r="L20" s="95"/>
      <c r="M20" s="95"/>
      <c r="N20" s="95"/>
      <c r="O20" s="95"/>
      <c r="P20" s="95"/>
      <c r="Q20" s="74"/>
      <c r="R20" s="148"/>
      <c r="S20" s="77">
        <v>0.79</v>
      </c>
      <c r="T20" s="141"/>
    </row>
    <row r="21" spans="1:20" s="79" customFormat="1" x14ac:dyDescent="0.3">
      <c r="A21" s="105" t="s">
        <v>885</v>
      </c>
      <c r="B21" s="73" t="s">
        <v>346</v>
      </c>
      <c r="C21" s="73" t="s">
        <v>434</v>
      </c>
      <c r="D21" s="74" t="s">
        <v>2</v>
      </c>
      <c r="E21" s="74"/>
      <c r="F21" s="74" t="s">
        <v>494</v>
      </c>
      <c r="G21" s="74"/>
      <c r="H21" s="74"/>
      <c r="I21" s="74"/>
      <c r="J21" s="74"/>
      <c r="K21" s="167"/>
      <c r="L21" s="74"/>
      <c r="M21" s="74"/>
      <c r="N21" s="74"/>
      <c r="O21" s="74"/>
      <c r="P21" s="74"/>
      <c r="Q21" s="74"/>
      <c r="R21" s="148"/>
      <c r="S21" s="77">
        <v>0.79</v>
      </c>
      <c r="T21" s="141"/>
    </row>
    <row r="22" spans="1:20" s="79" customFormat="1" x14ac:dyDescent="0.3">
      <c r="A22" s="105" t="s">
        <v>829</v>
      </c>
      <c r="B22" s="73" t="s">
        <v>346</v>
      </c>
      <c r="C22" s="73" t="s">
        <v>434</v>
      </c>
      <c r="D22" s="74" t="s">
        <v>2</v>
      </c>
      <c r="E22" s="74"/>
      <c r="F22" s="74" t="s">
        <v>495</v>
      </c>
      <c r="G22" s="74"/>
      <c r="H22" s="74"/>
      <c r="I22" s="74"/>
      <c r="J22" s="74"/>
      <c r="K22" s="76"/>
      <c r="L22" s="74"/>
      <c r="M22" s="74"/>
      <c r="N22" s="74"/>
      <c r="O22" s="74"/>
      <c r="P22" s="74"/>
      <c r="Q22" s="74"/>
      <c r="R22" s="148"/>
      <c r="S22" s="77">
        <v>0.79</v>
      </c>
      <c r="T22" s="141"/>
    </row>
    <row r="23" spans="1:20" s="79" customFormat="1" x14ac:dyDescent="0.3">
      <c r="A23" s="105" t="s">
        <v>885</v>
      </c>
      <c r="B23" s="73" t="s">
        <v>346</v>
      </c>
      <c r="C23" s="73" t="s">
        <v>434</v>
      </c>
      <c r="D23" s="74" t="s">
        <v>2</v>
      </c>
      <c r="E23" s="74"/>
      <c r="F23" s="95" t="s">
        <v>496</v>
      </c>
      <c r="G23" s="95"/>
      <c r="H23" s="95"/>
      <c r="I23" s="95"/>
      <c r="J23" s="74"/>
      <c r="K23" s="114"/>
      <c r="L23" s="95"/>
      <c r="M23" s="95"/>
      <c r="N23" s="95"/>
      <c r="O23" s="95"/>
      <c r="P23" s="95"/>
      <c r="Q23" s="74"/>
      <c r="R23" s="148"/>
      <c r="S23" s="77">
        <v>0.79</v>
      </c>
      <c r="T23" s="141"/>
    </row>
    <row r="24" spans="1:20" s="79" customFormat="1" x14ac:dyDescent="0.3">
      <c r="A24" s="105" t="s">
        <v>885</v>
      </c>
      <c r="B24" s="73" t="s">
        <v>346</v>
      </c>
      <c r="C24" s="96" t="s">
        <v>232</v>
      </c>
      <c r="D24" s="98" t="s">
        <v>87</v>
      </c>
      <c r="E24" s="98"/>
      <c r="F24" s="95" t="s">
        <v>522</v>
      </c>
      <c r="G24" s="95"/>
      <c r="H24" s="95"/>
      <c r="I24" s="95"/>
      <c r="J24" s="95"/>
      <c r="K24" s="114"/>
      <c r="L24" s="95"/>
      <c r="M24" s="95"/>
      <c r="N24" s="95"/>
      <c r="O24" s="95"/>
      <c r="P24" s="95"/>
      <c r="Q24" s="74"/>
      <c r="R24" s="148"/>
      <c r="S24" s="77">
        <v>1.2</v>
      </c>
      <c r="T24" s="141"/>
    </row>
    <row r="25" spans="1:20" s="79" customFormat="1" x14ac:dyDescent="0.3">
      <c r="A25" s="105" t="s">
        <v>885</v>
      </c>
      <c r="B25" s="73" t="s">
        <v>346</v>
      </c>
      <c r="C25" s="96" t="s">
        <v>232</v>
      </c>
      <c r="D25" s="98" t="s">
        <v>87</v>
      </c>
      <c r="E25" s="98"/>
      <c r="F25" s="95" t="s">
        <v>523</v>
      </c>
      <c r="G25" s="95"/>
      <c r="H25" s="95"/>
      <c r="I25" s="95"/>
      <c r="J25" s="95"/>
      <c r="K25" s="114"/>
      <c r="L25" s="95"/>
      <c r="M25" s="95"/>
      <c r="N25" s="95"/>
      <c r="O25" s="95"/>
      <c r="P25" s="95"/>
      <c r="Q25" s="74"/>
      <c r="R25" s="148"/>
      <c r="S25" s="77">
        <v>1.2</v>
      </c>
      <c r="T25" s="141"/>
    </row>
    <row r="26" spans="1:20" x14ac:dyDescent="0.3">
      <c r="A26" s="39"/>
      <c r="B26" s="34" t="s">
        <v>0</v>
      </c>
      <c r="C26" s="88" t="s">
        <v>323</v>
      </c>
      <c r="D26" s="88" t="s">
        <v>2</v>
      </c>
      <c r="E26" s="88"/>
      <c r="F26" s="37" t="s">
        <v>324</v>
      </c>
      <c r="G26" s="88" t="s">
        <v>6</v>
      </c>
      <c r="H26" s="88">
        <v>1</v>
      </c>
      <c r="I26" s="88">
        <v>20</v>
      </c>
      <c r="J26" s="88">
        <v>20</v>
      </c>
      <c r="K26" s="167">
        <f>I26*J26</f>
        <v>400</v>
      </c>
      <c r="L26" s="88">
        <v>4</v>
      </c>
      <c r="M26" s="88">
        <v>36.6</v>
      </c>
      <c r="N26" s="88">
        <v>90</v>
      </c>
      <c r="O26" s="37">
        <v>25</v>
      </c>
      <c r="P26" s="37">
        <v>27</v>
      </c>
      <c r="Q26" s="36">
        <v>30</v>
      </c>
      <c r="R26" s="148">
        <f t="shared" si="1"/>
        <v>4.777777777777778E-2</v>
      </c>
      <c r="S26" s="89">
        <v>1.7486666666666666</v>
      </c>
      <c r="T26" s="141">
        <f t="shared" si="2"/>
        <v>1.7486666666666668</v>
      </c>
    </row>
    <row r="27" spans="1:20" s="79" customFormat="1" x14ac:dyDescent="0.3">
      <c r="A27" s="105" t="s">
        <v>885</v>
      </c>
      <c r="B27" s="169" t="s">
        <v>346</v>
      </c>
      <c r="C27" s="96" t="s">
        <v>323</v>
      </c>
      <c r="D27" s="98" t="s">
        <v>2</v>
      </c>
      <c r="E27" s="98"/>
      <c r="F27" s="170" t="s">
        <v>325</v>
      </c>
      <c r="G27" s="170" t="s">
        <v>6</v>
      </c>
      <c r="H27" s="170">
        <v>1</v>
      </c>
      <c r="I27" s="95">
        <v>20</v>
      </c>
      <c r="J27" s="95">
        <v>20</v>
      </c>
      <c r="K27" s="168">
        <f>I27*J27</f>
        <v>400</v>
      </c>
      <c r="L27" s="170" t="s">
        <v>224</v>
      </c>
      <c r="M27" s="98">
        <v>28.2</v>
      </c>
      <c r="N27" s="98">
        <v>70</v>
      </c>
      <c r="O27" s="98">
        <v>15</v>
      </c>
      <c r="P27" s="98">
        <v>5</v>
      </c>
      <c r="Q27" s="74">
        <v>30</v>
      </c>
      <c r="R27" s="148">
        <f t="shared" si="1"/>
        <v>3.3333333333333333E-2</v>
      </c>
      <c r="S27" s="77">
        <v>0.94</v>
      </c>
      <c r="T27" s="141">
        <f t="shared" si="2"/>
        <v>0.94</v>
      </c>
    </row>
    <row r="28" spans="1:20" x14ac:dyDescent="0.3">
      <c r="A28" s="39"/>
      <c r="B28" s="34" t="s">
        <v>0</v>
      </c>
      <c r="C28" s="92" t="s">
        <v>323</v>
      </c>
      <c r="D28" s="92" t="s">
        <v>87</v>
      </c>
      <c r="E28" s="92"/>
      <c r="F28" s="88" t="s">
        <v>337</v>
      </c>
      <c r="G28" s="171" t="s">
        <v>6</v>
      </c>
      <c r="H28" s="171">
        <v>1</v>
      </c>
      <c r="I28" s="171">
        <v>20</v>
      </c>
      <c r="J28" s="171">
        <v>20</v>
      </c>
      <c r="K28" s="167">
        <f>I28*J28</f>
        <v>400</v>
      </c>
      <c r="L28" s="171">
        <v>4</v>
      </c>
      <c r="M28" s="171">
        <v>36.6</v>
      </c>
      <c r="N28" s="171">
        <v>90</v>
      </c>
      <c r="O28" s="69">
        <v>25</v>
      </c>
      <c r="P28" s="69">
        <v>27</v>
      </c>
      <c r="Q28" s="36">
        <v>30</v>
      </c>
      <c r="R28" s="148">
        <f t="shared" si="1"/>
        <v>4.777777777777778E-2</v>
      </c>
      <c r="S28" s="112">
        <v>1.7486666666666666</v>
      </c>
      <c r="T28" s="141">
        <f t="shared" si="2"/>
        <v>1.7486666666666668</v>
      </c>
    </row>
    <row r="29" spans="1:20" s="79" customFormat="1" x14ac:dyDescent="0.3">
      <c r="A29" s="105" t="s">
        <v>885</v>
      </c>
      <c r="B29" s="169" t="s">
        <v>346</v>
      </c>
      <c r="C29" s="96" t="s">
        <v>323</v>
      </c>
      <c r="D29" s="98" t="s">
        <v>87</v>
      </c>
      <c r="E29" s="98"/>
      <c r="F29" s="170" t="s">
        <v>338</v>
      </c>
      <c r="G29" s="170" t="s">
        <v>6</v>
      </c>
      <c r="H29" s="170">
        <v>1</v>
      </c>
      <c r="I29" s="95">
        <v>20</v>
      </c>
      <c r="J29" s="95">
        <v>20</v>
      </c>
      <c r="K29" s="168">
        <f>I29*J29</f>
        <v>400</v>
      </c>
      <c r="L29" s="170" t="s">
        <v>224</v>
      </c>
      <c r="M29" s="98">
        <v>32</v>
      </c>
      <c r="N29" s="98">
        <v>90</v>
      </c>
      <c r="O29" s="98">
        <v>25</v>
      </c>
      <c r="P29" s="98">
        <v>27</v>
      </c>
      <c r="Q29" s="74">
        <v>30</v>
      </c>
      <c r="R29" s="148">
        <f t="shared" si="1"/>
        <v>4.777777777777778E-2</v>
      </c>
      <c r="S29" s="77">
        <v>1.6</v>
      </c>
      <c r="T29" s="141">
        <f t="shared" si="2"/>
        <v>1.528888888888889</v>
      </c>
    </row>
    <row r="30" spans="1:20" s="79" customFormat="1" x14ac:dyDescent="0.3">
      <c r="A30" s="105" t="s">
        <v>885</v>
      </c>
      <c r="B30" s="73" t="s">
        <v>346</v>
      </c>
      <c r="C30" s="96" t="s">
        <v>497</v>
      </c>
      <c r="D30" s="98" t="s">
        <v>2</v>
      </c>
      <c r="E30" s="98"/>
      <c r="F30" s="95" t="s">
        <v>498</v>
      </c>
      <c r="G30" s="95"/>
      <c r="H30" s="95"/>
      <c r="I30" s="95"/>
      <c r="J30" s="74"/>
      <c r="K30" s="114"/>
      <c r="L30" s="95"/>
      <c r="M30" s="95"/>
      <c r="N30" s="95"/>
      <c r="O30" s="95"/>
      <c r="P30" s="95"/>
      <c r="Q30" s="166"/>
      <c r="R30" s="148"/>
      <c r="S30" s="77">
        <v>0.82499999999999996</v>
      </c>
      <c r="T30" s="141"/>
    </row>
    <row r="31" spans="1:20" s="79" customFormat="1" x14ac:dyDescent="0.3">
      <c r="A31" s="105" t="s">
        <v>885</v>
      </c>
      <c r="B31" s="73" t="s">
        <v>346</v>
      </c>
      <c r="C31" s="73" t="s">
        <v>389</v>
      </c>
      <c r="D31" s="74" t="s">
        <v>2</v>
      </c>
      <c r="E31" s="74"/>
      <c r="F31" s="79" t="s">
        <v>588</v>
      </c>
      <c r="G31" s="95"/>
      <c r="H31" s="95"/>
      <c r="I31" s="95"/>
      <c r="J31" s="74"/>
      <c r="K31" s="114"/>
      <c r="L31" s="95"/>
      <c r="M31" s="95"/>
      <c r="N31" s="95"/>
      <c r="O31" s="95"/>
      <c r="P31" s="95"/>
      <c r="Q31" s="74"/>
      <c r="R31" s="148"/>
      <c r="S31" s="77">
        <v>0.89600000000000002</v>
      </c>
      <c r="T31" s="141"/>
    </row>
    <row r="32" spans="1:20" s="79" customFormat="1" x14ac:dyDescent="0.3">
      <c r="A32" s="105" t="s">
        <v>885</v>
      </c>
      <c r="B32" s="73" t="s">
        <v>346</v>
      </c>
      <c r="C32" s="73" t="s">
        <v>389</v>
      </c>
      <c r="D32" s="74" t="s">
        <v>2</v>
      </c>
      <c r="E32" s="74"/>
      <c r="F32" s="95" t="s">
        <v>499</v>
      </c>
      <c r="G32" s="95"/>
      <c r="H32" s="95"/>
      <c r="I32" s="95"/>
      <c r="J32" s="74"/>
      <c r="K32" s="114"/>
      <c r="L32" s="95"/>
      <c r="M32" s="95"/>
      <c r="N32" s="95"/>
      <c r="O32" s="95"/>
      <c r="P32" s="95"/>
      <c r="Q32" s="74"/>
      <c r="R32" s="148"/>
      <c r="S32" s="77">
        <v>0.89600000000000002</v>
      </c>
      <c r="T32" s="141"/>
    </row>
    <row r="33" spans="1:20" s="79" customFormat="1" x14ac:dyDescent="0.3">
      <c r="A33" s="105" t="s">
        <v>885</v>
      </c>
      <c r="B33" s="73" t="s">
        <v>346</v>
      </c>
      <c r="C33" s="73" t="s">
        <v>389</v>
      </c>
      <c r="D33" s="74" t="s">
        <v>2</v>
      </c>
      <c r="E33" s="74"/>
      <c r="F33" s="95" t="s">
        <v>589</v>
      </c>
      <c r="G33" s="95"/>
      <c r="H33" s="95"/>
      <c r="I33" s="95"/>
      <c r="J33" s="74"/>
      <c r="K33" s="114"/>
      <c r="L33" s="95"/>
      <c r="M33" s="95"/>
      <c r="N33" s="95"/>
      <c r="O33" s="95"/>
      <c r="P33" s="95"/>
      <c r="Q33" s="74"/>
      <c r="R33" s="148"/>
      <c r="S33" s="77">
        <v>0.89600000000000002</v>
      </c>
      <c r="T33" s="141"/>
    </row>
    <row r="34" spans="1:20" s="79" customFormat="1" x14ac:dyDescent="0.3">
      <c r="A34" s="105" t="s">
        <v>885</v>
      </c>
      <c r="B34" s="73" t="s">
        <v>346</v>
      </c>
      <c r="C34" s="73" t="s">
        <v>389</v>
      </c>
      <c r="D34" s="74" t="s">
        <v>2</v>
      </c>
      <c r="E34" s="74"/>
      <c r="F34" s="95" t="s">
        <v>590</v>
      </c>
      <c r="G34" s="95"/>
      <c r="H34" s="95"/>
      <c r="I34" s="95"/>
      <c r="J34" s="74"/>
      <c r="K34" s="114"/>
      <c r="L34" s="95"/>
      <c r="M34" s="95"/>
      <c r="N34" s="95"/>
      <c r="O34" s="95"/>
      <c r="P34" s="95"/>
      <c r="Q34" s="74"/>
      <c r="R34" s="148"/>
      <c r="S34" s="77">
        <v>0.89600000000000002</v>
      </c>
      <c r="T34" s="141"/>
    </row>
    <row r="35" spans="1:20" s="79" customFormat="1" x14ac:dyDescent="0.3">
      <c r="A35" s="105" t="s">
        <v>829</v>
      </c>
      <c r="B35" s="73" t="s">
        <v>346</v>
      </c>
      <c r="C35" s="96" t="s">
        <v>438</v>
      </c>
      <c r="D35" s="98" t="s">
        <v>2</v>
      </c>
      <c r="E35" s="98"/>
      <c r="F35" s="95" t="s">
        <v>486</v>
      </c>
      <c r="G35" s="95"/>
      <c r="H35" s="95"/>
      <c r="I35" s="95"/>
      <c r="J35" s="95"/>
      <c r="K35" s="114"/>
      <c r="L35" s="95"/>
      <c r="M35" s="95"/>
      <c r="N35" s="95"/>
      <c r="O35" s="95"/>
      <c r="P35" s="95"/>
      <c r="Q35" s="166"/>
      <c r="R35" s="148"/>
      <c r="S35" s="77">
        <v>0.64900000000000002</v>
      </c>
      <c r="T35" s="141"/>
    </row>
    <row r="36" spans="1:20" s="79" customFormat="1" x14ac:dyDescent="0.3">
      <c r="A36" s="105" t="s">
        <v>885</v>
      </c>
      <c r="B36" s="73" t="s">
        <v>346</v>
      </c>
      <c r="C36" s="96" t="s">
        <v>438</v>
      </c>
      <c r="D36" s="98" t="s">
        <v>2</v>
      </c>
      <c r="E36" s="98"/>
      <c r="F36" s="170" t="s">
        <v>500</v>
      </c>
      <c r="G36" s="170"/>
      <c r="H36" s="170"/>
      <c r="I36" s="95"/>
      <c r="J36" s="74"/>
      <c r="K36" s="76"/>
      <c r="L36" s="170"/>
      <c r="M36" s="166"/>
      <c r="N36" s="166"/>
      <c r="O36" s="166"/>
      <c r="P36" s="166"/>
      <c r="Q36" s="166"/>
      <c r="R36" s="148"/>
      <c r="S36" s="77">
        <v>0.82499999999999996</v>
      </c>
      <c r="T36" s="141"/>
    </row>
    <row r="37" spans="1:20" s="79" customFormat="1" x14ac:dyDescent="0.3">
      <c r="A37" s="105" t="s">
        <v>885</v>
      </c>
      <c r="B37" s="73" t="s">
        <v>346</v>
      </c>
      <c r="C37" s="96" t="s">
        <v>438</v>
      </c>
      <c r="D37" s="98" t="s">
        <v>2</v>
      </c>
      <c r="E37" s="98"/>
      <c r="F37" s="74" t="s">
        <v>501</v>
      </c>
      <c r="G37" s="74"/>
      <c r="H37" s="74"/>
      <c r="I37" s="74"/>
      <c r="J37" s="74"/>
      <c r="K37" s="76"/>
      <c r="L37" s="74"/>
      <c r="M37" s="74"/>
      <c r="N37" s="74"/>
      <c r="O37" s="74"/>
      <c r="P37" s="74"/>
      <c r="Q37" s="166"/>
      <c r="R37" s="148"/>
      <c r="S37" s="77">
        <v>0.9</v>
      </c>
      <c r="T37" s="141"/>
    </row>
    <row r="38" spans="1:20" s="79" customFormat="1" x14ac:dyDescent="0.3">
      <c r="A38" s="105" t="s">
        <v>885</v>
      </c>
      <c r="B38" s="73" t="s">
        <v>346</v>
      </c>
      <c r="C38" s="96" t="s">
        <v>438</v>
      </c>
      <c r="D38" s="98" t="s">
        <v>2</v>
      </c>
      <c r="E38" s="98"/>
      <c r="F38" s="74" t="s">
        <v>591</v>
      </c>
      <c r="G38" s="74"/>
      <c r="H38" s="74"/>
      <c r="I38" s="74"/>
      <c r="J38" s="74"/>
      <c r="K38" s="76"/>
      <c r="L38" s="74"/>
      <c r="M38" s="74"/>
      <c r="N38" s="74"/>
      <c r="O38" s="74"/>
      <c r="P38" s="74"/>
      <c r="Q38" s="166"/>
      <c r="R38" s="148"/>
      <c r="S38" s="77">
        <v>0.9</v>
      </c>
      <c r="T38" s="141"/>
    </row>
    <row r="39" spans="1:20" x14ac:dyDescent="0.3">
      <c r="A39" s="39"/>
      <c r="B39" s="34" t="s">
        <v>0</v>
      </c>
      <c r="C39" s="34" t="s">
        <v>262</v>
      </c>
      <c r="D39" s="36" t="s">
        <v>2</v>
      </c>
      <c r="E39" s="36"/>
      <c r="F39" s="36" t="s">
        <v>326</v>
      </c>
      <c r="G39" s="36" t="s">
        <v>6</v>
      </c>
      <c r="H39" s="36">
        <v>1</v>
      </c>
      <c r="I39" s="37">
        <v>20</v>
      </c>
      <c r="J39" s="36">
        <v>20</v>
      </c>
      <c r="K39" s="90">
        <f>I39*J39</f>
        <v>400</v>
      </c>
      <c r="L39" s="36"/>
      <c r="M39" s="36">
        <v>39</v>
      </c>
      <c r="N39" s="36">
        <v>76</v>
      </c>
      <c r="O39" s="36">
        <v>31</v>
      </c>
      <c r="P39" s="36">
        <v>77</v>
      </c>
      <c r="Q39" s="36">
        <v>30</v>
      </c>
      <c r="R39" s="148">
        <f t="shared" si="1"/>
        <v>5.9444444444444446E-2</v>
      </c>
      <c r="S39" s="89">
        <v>2.3183333333333334</v>
      </c>
      <c r="T39" s="141">
        <f t="shared" si="2"/>
        <v>2.3183333333333334</v>
      </c>
    </row>
    <row r="40" spans="1:20" x14ac:dyDescent="0.3">
      <c r="A40" s="39"/>
      <c r="B40" s="34" t="s">
        <v>0</v>
      </c>
      <c r="C40" s="92" t="s">
        <v>262</v>
      </c>
      <c r="D40" s="68" t="s">
        <v>87</v>
      </c>
      <c r="E40" s="68"/>
      <c r="F40" s="138" t="s">
        <v>303</v>
      </c>
      <c r="G40" s="149" t="s">
        <v>6</v>
      </c>
      <c r="H40" s="138">
        <v>1</v>
      </c>
      <c r="I40" s="138">
        <v>20</v>
      </c>
      <c r="J40" s="138">
        <v>20</v>
      </c>
      <c r="K40" s="111">
        <f>I40*J40</f>
        <v>400</v>
      </c>
      <c r="L40" s="138"/>
      <c r="M40" s="138">
        <v>33.9</v>
      </c>
      <c r="N40" s="138">
        <v>102</v>
      </c>
      <c r="O40" s="138">
        <v>28</v>
      </c>
      <c r="P40" s="138">
        <v>84</v>
      </c>
      <c r="Q40" s="36">
        <v>30</v>
      </c>
      <c r="R40" s="148">
        <f t="shared" si="1"/>
        <v>6.7777777777777784E-2</v>
      </c>
      <c r="S40" s="89">
        <v>2.2976666666666667</v>
      </c>
      <c r="T40" s="141">
        <f t="shared" si="2"/>
        <v>2.2976666666666667</v>
      </c>
    </row>
    <row r="41" spans="1:20" s="79" customFormat="1" x14ac:dyDescent="0.3">
      <c r="A41" s="105" t="s">
        <v>885</v>
      </c>
      <c r="B41" s="73" t="s">
        <v>346</v>
      </c>
      <c r="C41" s="97" t="s">
        <v>262</v>
      </c>
      <c r="D41" s="98" t="s">
        <v>2</v>
      </c>
      <c r="E41" s="98"/>
      <c r="F41" s="95" t="s">
        <v>487</v>
      </c>
      <c r="G41" s="95"/>
      <c r="H41" s="95"/>
      <c r="I41" s="95"/>
      <c r="J41" s="95"/>
      <c r="K41" s="114"/>
      <c r="L41" s="95"/>
      <c r="M41" s="95"/>
      <c r="N41" s="95"/>
      <c r="O41" s="95"/>
      <c r="P41" s="95"/>
      <c r="Q41" s="166"/>
      <c r="R41" s="148"/>
      <c r="S41" s="77">
        <v>0.74</v>
      </c>
      <c r="T41" s="141"/>
    </row>
    <row r="42" spans="1:20" s="79" customFormat="1" x14ac:dyDescent="0.3">
      <c r="A42" s="105" t="s">
        <v>885</v>
      </c>
      <c r="B42" s="73" t="s">
        <v>346</v>
      </c>
      <c r="C42" s="97" t="s">
        <v>262</v>
      </c>
      <c r="D42" s="98" t="s">
        <v>2</v>
      </c>
      <c r="E42" s="98"/>
      <c r="F42" s="95" t="s">
        <v>502</v>
      </c>
      <c r="G42" s="95"/>
      <c r="H42" s="95"/>
      <c r="I42" s="95"/>
      <c r="J42" s="95"/>
      <c r="K42" s="114"/>
      <c r="L42" s="95"/>
      <c r="M42" s="95"/>
      <c r="N42" s="95"/>
      <c r="O42" s="95"/>
      <c r="P42" s="95"/>
      <c r="Q42" s="166"/>
      <c r="R42" s="148"/>
      <c r="S42" s="77">
        <v>0.74</v>
      </c>
      <c r="T42" s="141"/>
    </row>
    <row r="43" spans="1:20" s="79" customFormat="1" x14ac:dyDescent="0.3">
      <c r="A43" s="105" t="s">
        <v>829</v>
      </c>
      <c r="B43" s="73" t="s">
        <v>346</v>
      </c>
      <c r="C43" s="94" t="s">
        <v>262</v>
      </c>
      <c r="D43" s="74" t="s">
        <v>87</v>
      </c>
      <c r="E43" s="74"/>
      <c r="F43" s="95" t="s">
        <v>513</v>
      </c>
      <c r="G43" s="95"/>
      <c r="H43" s="95"/>
      <c r="I43" s="95"/>
      <c r="J43" s="95"/>
      <c r="K43" s="114"/>
      <c r="L43" s="95"/>
      <c r="M43" s="95"/>
      <c r="N43" s="95"/>
      <c r="O43" s="95"/>
      <c r="P43" s="95"/>
      <c r="Q43" s="74"/>
      <c r="R43" s="148"/>
      <c r="S43" s="77">
        <v>0.74</v>
      </c>
      <c r="T43" s="141"/>
    </row>
    <row r="44" spans="1:20" s="79" customFormat="1" x14ac:dyDescent="0.3">
      <c r="A44" s="105" t="s">
        <v>829</v>
      </c>
      <c r="B44" s="73" t="s">
        <v>346</v>
      </c>
      <c r="C44" s="94" t="s">
        <v>262</v>
      </c>
      <c r="D44" s="74" t="s">
        <v>87</v>
      </c>
      <c r="E44" s="74"/>
      <c r="F44" s="95" t="s">
        <v>524</v>
      </c>
      <c r="G44" s="95"/>
      <c r="H44" s="95"/>
      <c r="I44" s="95"/>
      <c r="J44" s="95"/>
      <c r="K44" s="114"/>
      <c r="L44" s="95"/>
      <c r="M44" s="95"/>
      <c r="N44" s="95"/>
      <c r="O44" s="95"/>
      <c r="P44" s="95"/>
      <c r="Q44" s="74"/>
      <c r="R44" s="148"/>
      <c r="S44" s="77">
        <v>0.73799999999999999</v>
      </c>
      <c r="T44" s="141"/>
    </row>
    <row r="45" spans="1:20" s="79" customFormat="1" x14ac:dyDescent="0.3">
      <c r="A45" s="105" t="s">
        <v>829</v>
      </c>
      <c r="B45" s="73" t="s">
        <v>346</v>
      </c>
      <c r="C45" s="94" t="s">
        <v>262</v>
      </c>
      <c r="D45" s="74" t="s">
        <v>87</v>
      </c>
      <c r="E45" s="74"/>
      <c r="F45" s="95" t="s">
        <v>592</v>
      </c>
      <c r="G45" s="95"/>
      <c r="H45" s="95"/>
      <c r="I45" s="95"/>
      <c r="J45" s="95"/>
      <c r="K45" s="114"/>
      <c r="L45" s="95"/>
      <c r="M45" s="95"/>
      <c r="N45" s="95"/>
      <c r="O45" s="95"/>
      <c r="P45" s="95"/>
      <c r="Q45" s="74"/>
      <c r="R45" s="148"/>
      <c r="S45" s="77">
        <v>1.18</v>
      </c>
      <c r="T45" s="141"/>
    </row>
    <row r="46" spans="1:20" s="79" customFormat="1" x14ac:dyDescent="0.3">
      <c r="A46" s="105" t="s">
        <v>829</v>
      </c>
      <c r="B46" s="73" t="s">
        <v>346</v>
      </c>
      <c r="C46" s="94" t="s">
        <v>262</v>
      </c>
      <c r="D46" s="74" t="s">
        <v>87</v>
      </c>
      <c r="E46" s="74"/>
      <c r="F46" s="95" t="s">
        <v>593</v>
      </c>
      <c r="G46" s="95"/>
      <c r="H46" s="95"/>
      <c r="I46" s="95"/>
      <c r="J46" s="95"/>
      <c r="K46" s="114"/>
      <c r="L46" s="95"/>
      <c r="M46" s="95"/>
      <c r="N46" s="95"/>
      <c r="O46" s="95"/>
      <c r="P46" s="95"/>
      <c r="Q46" s="74"/>
      <c r="R46" s="148"/>
      <c r="S46" s="77">
        <v>1.18</v>
      </c>
      <c r="T46" s="141"/>
    </row>
    <row r="47" spans="1:20" s="79" customFormat="1" x14ac:dyDescent="0.3">
      <c r="A47" s="105" t="s">
        <v>885</v>
      </c>
      <c r="B47" s="73" t="s">
        <v>346</v>
      </c>
      <c r="C47" s="97" t="s">
        <v>392</v>
      </c>
      <c r="D47" s="98" t="s">
        <v>2</v>
      </c>
      <c r="E47" s="98"/>
      <c r="F47" s="95" t="s">
        <v>442</v>
      </c>
      <c r="G47" s="95" t="s">
        <v>225</v>
      </c>
      <c r="H47" s="95">
        <v>1</v>
      </c>
      <c r="I47" s="95">
        <v>20</v>
      </c>
      <c r="J47" s="95">
        <v>20</v>
      </c>
      <c r="K47" s="168">
        <f t="shared" ref="K47:K51" si="6">I47*J47</f>
        <v>400</v>
      </c>
      <c r="L47" s="95">
        <v>4.0999999999999996</v>
      </c>
      <c r="M47" s="95">
        <v>36</v>
      </c>
      <c r="N47" s="95">
        <v>38</v>
      </c>
      <c r="O47" s="95">
        <v>12</v>
      </c>
      <c r="P47" s="95">
        <v>0</v>
      </c>
      <c r="Q47" s="166">
        <v>30</v>
      </c>
      <c r="R47" s="142">
        <f t="shared" si="1"/>
        <v>2.2222222222222223E-2</v>
      </c>
      <c r="S47" s="77">
        <v>0.75600000000000001</v>
      </c>
      <c r="T47" s="143">
        <f t="shared" si="2"/>
        <v>0.8</v>
      </c>
    </row>
    <row r="48" spans="1:20" s="79" customFormat="1" x14ac:dyDescent="0.3">
      <c r="A48" s="105" t="s">
        <v>829</v>
      </c>
      <c r="B48" s="73" t="s">
        <v>346</v>
      </c>
      <c r="C48" s="97" t="s">
        <v>392</v>
      </c>
      <c r="D48" s="98" t="s">
        <v>2</v>
      </c>
      <c r="E48" s="98"/>
      <c r="F48" s="95" t="s">
        <v>503</v>
      </c>
      <c r="G48" s="95"/>
      <c r="H48" s="95"/>
      <c r="I48" s="95"/>
      <c r="J48" s="95"/>
      <c r="K48" s="167"/>
      <c r="L48" s="95"/>
      <c r="M48" s="95"/>
      <c r="N48" s="95"/>
      <c r="O48" s="95"/>
      <c r="P48" s="95"/>
      <c r="Q48" s="166"/>
      <c r="R48" s="142"/>
      <c r="S48" s="77">
        <v>0.79</v>
      </c>
      <c r="T48" s="143"/>
    </row>
    <row r="49" spans="1:20" s="79" customFormat="1" x14ac:dyDescent="0.3">
      <c r="A49" s="105" t="s">
        <v>829</v>
      </c>
      <c r="B49" s="73" t="s">
        <v>346</v>
      </c>
      <c r="C49" s="97" t="s">
        <v>395</v>
      </c>
      <c r="D49" s="98" t="s">
        <v>87</v>
      </c>
      <c r="E49" s="98"/>
      <c r="F49" s="119" t="s">
        <v>525</v>
      </c>
      <c r="G49" s="119" t="s">
        <v>6</v>
      </c>
      <c r="H49" s="119">
        <v>1</v>
      </c>
      <c r="I49" s="119">
        <v>20</v>
      </c>
      <c r="J49" s="119">
        <v>20</v>
      </c>
      <c r="K49" s="168">
        <f t="shared" si="6"/>
        <v>400</v>
      </c>
      <c r="L49" s="119">
        <v>6.6</v>
      </c>
      <c r="M49" s="119">
        <v>28.8</v>
      </c>
      <c r="N49" s="119">
        <v>56</v>
      </c>
      <c r="O49" s="119">
        <v>35</v>
      </c>
      <c r="P49" s="119">
        <v>26</v>
      </c>
      <c r="Q49" s="74">
        <v>30</v>
      </c>
      <c r="R49" s="142">
        <f t="shared" si="1"/>
        <v>4.0833333333333333E-2</v>
      </c>
      <c r="S49" s="77">
        <v>1.18</v>
      </c>
      <c r="T49" s="143">
        <f t="shared" si="2"/>
        <v>1.1759999999999999</v>
      </c>
    </row>
    <row r="50" spans="1:20" s="79" customFormat="1" x14ac:dyDescent="0.3">
      <c r="A50" s="105" t="s">
        <v>829</v>
      </c>
      <c r="B50" s="73" t="s">
        <v>346</v>
      </c>
      <c r="C50" s="97" t="s">
        <v>395</v>
      </c>
      <c r="D50" s="98" t="s">
        <v>87</v>
      </c>
      <c r="E50" s="98"/>
      <c r="F50" s="119" t="s">
        <v>526</v>
      </c>
      <c r="G50" s="119" t="s">
        <v>6</v>
      </c>
      <c r="H50" s="119">
        <v>1</v>
      </c>
      <c r="I50" s="119">
        <v>20</v>
      </c>
      <c r="J50" s="119">
        <v>20</v>
      </c>
      <c r="K50" s="168">
        <f t="shared" si="6"/>
        <v>400</v>
      </c>
      <c r="L50" s="119">
        <v>6.6</v>
      </c>
      <c r="M50" s="119">
        <v>28.8</v>
      </c>
      <c r="N50" s="119">
        <v>56</v>
      </c>
      <c r="O50" s="119">
        <v>35</v>
      </c>
      <c r="P50" s="119">
        <v>26</v>
      </c>
      <c r="Q50" s="74">
        <v>30</v>
      </c>
      <c r="R50" s="142">
        <f t="shared" si="1"/>
        <v>4.0833333333333333E-2</v>
      </c>
      <c r="S50" s="77">
        <v>1.18</v>
      </c>
      <c r="T50" s="143">
        <f t="shared" si="2"/>
        <v>1.1759999999999999</v>
      </c>
    </row>
    <row r="51" spans="1:20" s="79" customFormat="1" x14ac:dyDescent="0.3">
      <c r="A51" s="105" t="s">
        <v>829</v>
      </c>
      <c r="B51" s="73" t="s">
        <v>346</v>
      </c>
      <c r="C51" s="73" t="s">
        <v>395</v>
      </c>
      <c r="D51" s="74" t="s">
        <v>87</v>
      </c>
      <c r="E51" s="74"/>
      <c r="F51" s="95" t="s">
        <v>527</v>
      </c>
      <c r="G51" s="95" t="s">
        <v>6</v>
      </c>
      <c r="H51" s="95">
        <v>1</v>
      </c>
      <c r="I51" s="95">
        <v>20</v>
      </c>
      <c r="J51" s="95">
        <v>20</v>
      </c>
      <c r="K51" s="168">
        <f t="shared" si="6"/>
        <v>400</v>
      </c>
      <c r="L51" s="95">
        <v>6.6</v>
      </c>
      <c r="M51" s="95">
        <v>28.8</v>
      </c>
      <c r="N51" s="95">
        <v>56</v>
      </c>
      <c r="O51" s="95">
        <v>35</v>
      </c>
      <c r="P51" s="95">
        <v>26</v>
      </c>
      <c r="Q51" s="74">
        <v>30</v>
      </c>
      <c r="R51" s="142">
        <f t="shared" si="1"/>
        <v>4.0833333333333333E-2</v>
      </c>
      <c r="S51" s="77">
        <v>1.18</v>
      </c>
      <c r="T51" s="143">
        <f t="shared" si="2"/>
        <v>1.1759999999999999</v>
      </c>
    </row>
    <row r="52" spans="1:20" x14ac:dyDescent="0.3">
      <c r="A52" s="39"/>
      <c r="B52" s="34" t="s">
        <v>0</v>
      </c>
      <c r="C52" s="92" t="s">
        <v>248</v>
      </c>
      <c r="D52" s="92" t="s">
        <v>87</v>
      </c>
      <c r="E52" s="92"/>
      <c r="F52" s="88" t="s">
        <v>339</v>
      </c>
      <c r="G52" s="171" t="s">
        <v>6</v>
      </c>
      <c r="H52" s="171">
        <v>1</v>
      </c>
      <c r="I52" s="171">
        <v>20</v>
      </c>
      <c r="J52" s="171">
        <v>20</v>
      </c>
      <c r="K52" s="167">
        <f>I52*J52</f>
        <v>400</v>
      </c>
      <c r="L52" s="171">
        <v>10</v>
      </c>
      <c r="M52" s="171">
        <v>81</v>
      </c>
      <c r="N52" s="171">
        <v>45</v>
      </c>
      <c r="O52" s="69">
        <v>29</v>
      </c>
      <c r="P52" s="69">
        <v>15</v>
      </c>
      <c r="Q52" s="36">
        <v>30</v>
      </c>
      <c r="R52" s="148">
        <f t="shared" si="1"/>
        <v>3.3055555555555553E-2</v>
      </c>
      <c r="S52" s="112">
        <v>2.6775000000000002</v>
      </c>
      <c r="T52" s="141">
        <f t="shared" si="2"/>
        <v>2.6774999999999998</v>
      </c>
    </row>
    <row r="53" spans="1:20" s="79" customFormat="1" x14ac:dyDescent="0.3">
      <c r="A53" s="105" t="s">
        <v>885</v>
      </c>
      <c r="B53" s="73" t="s">
        <v>346</v>
      </c>
      <c r="C53" s="96" t="s">
        <v>456</v>
      </c>
      <c r="D53" s="98" t="s">
        <v>2</v>
      </c>
      <c r="E53" s="98"/>
      <c r="F53" s="74" t="s">
        <v>504</v>
      </c>
      <c r="G53" s="74"/>
      <c r="H53" s="74"/>
      <c r="I53" s="74"/>
      <c r="J53" s="74"/>
      <c r="K53" s="76"/>
      <c r="L53" s="74"/>
      <c r="M53" s="74"/>
      <c r="N53" s="74"/>
      <c r="O53" s="74"/>
      <c r="P53" s="74"/>
      <c r="Q53" s="166"/>
      <c r="R53" s="148"/>
      <c r="S53" s="77">
        <v>0.79</v>
      </c>
      <c r="T53" s="141"/>
    </row>
    <row r="54" spans="1:20" s="79" customFormat="1" x14ac:dyDescent="0.3">
      <c r="A54" s="105" t="s">
        <v>885</v>
      </c>
      <c r="B54" s="73" t="s">
        <v>346</v>
      </c>
      <c r="C54" s="96" t="s">
        <v>456</v>
      </c>
      <c r="D54" s="98" t="s">
        <v>2</v>
      </c>
      <c r="E54" s="98"/>
      <c r="F54" s="74" t="s">
        <v>505</v>
      </c>
      <c r="G54" s="74"/>
      <c r="H54" s="74"/>
      <c r="I54" s="74"/>
      <c r="J54" s="74"/>
      <c r="K54" s="76"/>
      <c r="L54" s="74"/>
      <c r="M54" s="74"/>
      <c r="N54" s="74"/>
      <c r="O54" s="74"/>
      <c r="P54" s="74"/>
      <c r="Q54" s="166"/>
      <c r="R54" s="148"/>
      <c r="S54" s="77">
        <v>0.79</v>
      </c>
      <c r="T54" s="141"/>
    </row>
    <row r="55" spans="1:20" s="79" customFormat="1" x14ac:dyDescent="0.3">
      <c r="A55" s="105" t="s">
        <v>829</v>
      </c>
      <c r="B55" s="73" t="s">
        <v>346</v>
      </c>
      <c r="C55" s="96" t="s">
        <v>456</v>
      </c>
      <c r="D55" s="98" t="s">
        <v>2</v>
      </c>
      <c r="E55" s="98"/>
      <c r="F55" s="74" t="s">
        <v>506</v>
      </c>
      <c r="G55" s="74"/>
      <c r="H55" s="74"/>
      <c r="I55" s="74"/>
      <c r="J55" s="74"/>
      <c r="K55" s="76"/>
      <c r="L55" s="74"/>
      <c r="M55" s="74"/>
      <c r="N55" s="74"/>
      <c r="O55" s="74"/>
      <c r="P55" s="74"/>
      <c r="Q55" s="166"/>
      <c r="R55" s="148"/>
      <c r="S55" s="77">
        <v>0.79</v>
      </c>
      <c r="T55" s="141"/>
    </row>
    <row r="56" spans="1:20" s="79" customFormat="1" x14ac:dyDescent="0.3">
      <c r="A56" s="105" t="s">
        <v>885</v>
      </c>
      <c r="B56" s="73" t="s">
        <v>346</v>
      </c>
      <c r="C56" s="96" t="s">
        <v>456</v>
      </c>
      <c r="D56" s="98" t="s">
        <v>2</v>
      </c>
      <c r="E56" s="98"/>
      <c r="F56" s="170" t="s">
        <v>507</v>
      </c>
      <c r="G56" s="170"/>
      <c r="H56" s="170"/>
      <c r="I56" s="74"/>
      <c r="J56" s="74"/>
      <c r="K56" s="76"/>
      <c r="L56" s="170"/>
      <c r="M56" s="166"/>
      <c r="N56" s="166"/>
      <c r="O56" s="166"/>
      <c r="P56" s="166"/>
      <c r="Q56" s="166"/>
      <c r="R56" s="148"/>
      <c r="S56" s="77">
        <v>0.79</v>
      </c>
      <c r="T56" s="141"/>
    </row>
    <row r="57" spans="1:20" s="79" customFormat="1" x14ac:dyDescent="0.3">
      <c r="A57" s="105" t="s">
        <v>829</v>
      </c>
      <c r="B57" s="73" t="s">
        <v>346</v>
      </c>
      <c r="C57" s="73" t="s">
        <v>27</v>
      </c>
      <c r="D57" s="74" t="s">
        <v>2</v>
      </c>
      <c r="E57" s="74"/>
      <c r="F57" s="95" t="s">
        <v>327</v>
      </c>
      <c r="G57" s="95" t="s">
        <v>6</v>
      </c>
      <c r="H57" s="95">
        <v>1</v>
      </c>
      <c r="I57" s="95">
        <v>20</v>
      </c>
      <c r="J57" s="95">
        <v>20</v>
      </c>
      <c r="K57" s="114">
        <f t="shared" ref="K57:K64" si="7">I57*J57</f>
        <v>400</v>
      </c>
      <c r="L57" s="95">
        <v>1.3</v>
      </c>
      <c r="M57" s="95">
        <v>18.5</v>
      </c>
      <c r="N57" s="95">
        <v>80</v>
      </c>
      <c r="O57" s="95">
        <v>6</v>
      </c>
      <c r="P57" s="95">
        <v>9</v>
      </c>
      <c r="Q57" s="74">
        <v>30</v>
      </c>
      <c r="R57" s="142">
        <f t="shared" si="1"/>
        <v>3.4722222222222224E-2</v>
      </c>
      <c r="S57" s="77">
        <v>0.66</v>
      </c>
      <c r="T57" s="143">
        <f t="shared" si="2"/>
        <v>0.64236111111111116</v>
      </c>
    </row>
    <row r="58" spans="1:20" x14ac:dyDescent="0.3">
      <c r="A58" s="39"/>
      <c r="B58" s="34" t="s">
        <v>0</v>
      </c>
      <c r="C58" s="34" t="s">
        <v>27</v>
      </c>
      <c r="D58" s="36" t="s">
        <v>2</v>
      </c>
      <c r="E58" s="36"/>
      <c r="F58" s="37" t="s">
        <v>328</v>
      </c>
      <c r="G58" s="37" t="s">
        <v>6</v>
      </c>
      <c r="H58" s="37">
        <v>1</v>
      </c>
      <c r="I58" s="37">
        <v>20</v>
      </c>
      <c r="J58" s="37">
        <v>20</v>
      </c>
      <c r="K58" s="111">
        <f t="shared" si="7"/>
        <v>400</v>
      </c>
      <c r="L58" s="37">
        <v>1.3</v>
      </c>
      <c r="M58" s="37">
        <v>18.5</v>
      </c>
      <c r="N58" s="37">
        <v>80</v>
      </c>
      <c r="O58" s="37">
        <v>6</v>
      </c>
      <c r="P58" s="37">
        <v>9</v>
      </c>
      <c r="Q58" s="36">
        <v>30</v>
      </c>
      <c r="R58" s="148">
        <f t="shared" si="1"/>
        <v>3.4722222222222224E-2</v>
      </c>
      <c r="S58" s="89">
        <v>0.64236111111111116</v>
      </c>
      <c r="T58" s="141">
        <f t="shared" si="2"/>
        <v>0.64236111111111116</v>
      </c>
    </row>
    <row r="59" spans="1:20" x14ac:dyDescent="0.3">
      <c r="A59" s="39"/>
      <c r="B59" s="34" t="s">
        <v>0</v>
      </c>
      <c r="C59" s="34" t="s">
        <v>27</v>
      </c>
      <c r="D59" s="36" t="s">
        <v>2</v>
      </c>
      <c r="E59" s="36"/>
      <c r="F59" s="37" t="s">
        <v>329</v>
      </c>
      <c r="G59" s="37" t="s">
        <v>6</v>
      </c>
      <c r="H59" s="37">
        <v>1</v>
      </c>
      <c r="I59" s="37">
        <v>20</v>
      </c>
      <c r="J59" s="37">
        <v>20</v>
      </c>
      <c r="K59" s="111">
        <f t="shared" si="7"/>
        <v>400</v>
      </c>
      <c r="L59" s="37">
        <v>1.3</v>
      </c>
      <c r="M59" s="37">
        <v>18.5</v>
      </c>
      <c r="N59" s="37">
        <v>80</v>
      </c>
      <c r="O59" s="37">
        <v>6</v>
      </c>
      <c r="P59" s="37">
        <v>9</v>
      </c>
      <c r="Q59" s="36">
        <v>30</v>
      </c>
      <c r="R59" s="148">
        <f t="shared" si="1"/>
        <v>3.4722222222222224E-2</v>
      </c>
      <c r="S59" s="89">
        <v>0.64236111111111116</v>
      </c>
      <c r="T59" s="141">
        <f t="shared" si="2"/>
        <v>0.64236111111111116</v>
      </c>
    </row>
    <row r="60" spans="1:20" x14ac:dyDescent="0.3">
      <c r="A60" s="39"/>
      <c r="B60" s="34" t="s">
        <v>0</v>
      </c>
      <c r="C60" s="88" t="s">
        <v>330</v>
      </c>
      <c r="D60" s="88" t="s">
        <v>2</v>
      </c>
      <c r="E60" s="88"/>
      <c r="F60" s="88" t="s">
        <v>331</v>
      </c>
      <c r="G60" s="88" t="s">
        <v>6</v>
      </c>
      <c r="H60" s="88">
        <v>1</v>
      </c>
      <c r="I60" s="88">
        <v>20</v>
      </c>
      <c r="J60" s="88">
        <v>20</v>
      </c>
      <c r="K60" s="167">
        <f t="shared" si="7"/>
        <v>400</v>
      </c>
      <c r="L60" s="88" t="s">
        <v>224</v>
      </c>
      <c r="M60" s="88">
        <v>36.6</v>
      </c>
      <c r="N60" s="88">
        <v>90</v>
      </c>
      <c r="O60" s="37">
        <v>25</v>
      </c>
      <c r="P60" s="37">
        <v>27</v>
      </c>
      <c r="Q60" s="36">
        <v>30</v>
      </c>
      <c r="R60" s="148">
        <f t="shared" si="1"/>
        <v>4.777777777777778E-2</v>
      </c>
      <c r="S60" s="89">
        <v>1.7486666666666666</v>
      </c>
      <c r="T60" s="141">
        <f t="shared" si="2"/>
        <v>1.7486666666666668</v>
      </c>
    </row>
    <row r="61" spans="1:20" s="79" customFormat="1" x14ac:dyDescent="0.3">
      <c r="A61" s="105" t="s">
        <v>829</v>
      </c>
      <c r="B61" s="73" t="s">
        <v>346</v>
      </c>
      <c r="C61" s="94" t="s">
        <v>330</v>
      </c>
      <c r="D61" s="94" t="s">
        <v>2</v>
      </c>
      <c r="E61" s="94"/>
      <c r="F61" s="94" t="s">
        <v>483</v>
      </c>
      <c r="G61" s="94" t="s">
        <v>6</v>
      </c>
      <c r="H61" s="94">
        <v>1</v>
      </c>
      <c r="I61" s="94">
        <v>20</v>
      </c>
      <c r="J61" s="94">
        <v>20</v>
      </c>
      <c r="K61" s="168">
        <f t="shared" si="7"/>
        <v>400</v>
      </c>
      <c r="L61" s="94">
        <v>3.11</v>
      </c>
      <c r="M61" s="94">
        <v>25.2</v>
      </c>
      <c r="N61" s="94">
        <v>70</v>
      </c>
      <c r="O61" s="95">
        <v>16</v>
      </c>
      <c r="P61" s="95">
        <v>4</v>
      </c>
      <c r="Q61" s="74">
        <v>30</v>
      </c>
      <c r="R61" s="142">
        <f t="shared" si="1"/>
        <v>3.3333333333333333E-2</v>
      </c>
      <c r="S61" s="100">
        <v>0.84</v>
      </c>
      <c r="T61" s="143">
        <f t="shared" si="2"/>
        <v>0.84</v>
      </c>
    </row>
    <row r="62" spans="1:20" x14ac:dyDescent="0.3">
      <c r="A62" s="39"/>
      <c r="B62" s="34" t="s">
        <v>0</v>
      </c>
      <c r="C62" s="92" t="s">
        <v>330</v>
      </c>
      <c r="D62" s="92" t="s">
        <v>87</v>
      </c>
      <c r="E62" s="92"/>
      <c r="F62" s="88" t="s">
        <v>340</v>
      </c>
      <c r="G62" s="171" t="s">
        <v>6</v>
      </c>
      <c r="H62" s="171">
        <v>1</v>
      </c>
      <c r="I62" s="171">
        <v>20</v>
      </c>
      <c r="J62" s="171">
        <v>20</v>
      </c>
      <c r="K62" s="167">
        <f t="shared" si="7"/>
        <v>400</v>
      </c>
      <c r="L62" s="171">
        <v>0.5</v>
      </c>
      <c r="M62" s="171">
        <v>32</v>
      </c>
      <c r="N62" s="171">
        <v>90</v>
      </c>
      <c r="O62" s="69">
        <v>25</v>
      </c>
      <c r="P62" s="69">
        <v>27</v>
      </c>
      <c r="Q62" s="36">
        <v>30</v>
      </c>
      <c r="R62" s="148">
        <f t="shared" si="1"/>
        <v>4.777777777777778E-2</v>
      </c>
      <c r="S62" s="112">
        <v>1.528888888888889</v>
      </c>
      <c r="T62" s="141">
        <f t="shared" si="2"/>
        <v>1.528888888888889</v>
      </c>
    </row>
    <row r="63" spans="1:20" x14ac:dyDescent="0.3">
      <c r="A63" s="39"/>
      <c r="B63" s="34" t="s">
        <v>0</v>
      </c>
      <c r="C63" s="34" t="s">
        <v>330</v>
      </c>
      <c r="D63" s="36" t="s">
        <v>87</v>
      </c>
      <c r="E63" s="36"/>
      <c r="F63" s="36" t="s">
        <v>484</v>
      </c>
      <c r="G63" s="36" t="s">
        <v>6</v>
      </c>
      <c r="H63" s="36">
        <v>1</v>
      </c>
      <c r="I63" s="37">
        <v>20</v>
      </c>
      <c r="J63" s="37">
        <v>20</v>
      </c>
      <c r="K63" s="167">
        <v>400</v>
      </c>
      <c r="L63" s="36">
        <v>5.82</v>
      </c>
      <c r="M63" s="36">
        <v>48.9</v>
      </c>
      <c r="N63" s="36">
        <v>45</v>
      </c>
      <c r="O63" s="36">
        <v>17</v>
      </c>
      <c r="P63" s="36">
        <v>28</v>
      </c>
      <c r="Q63" s="36">
        <v>30</v>
      </c>
      <c r="R63" s="148">
        <f t="shared" ref="R63:R87" si="8">((N63+O63+P63+Q63)/3600)/H63</f>
        <v>3.3333333333333333E-2</v>
      </c>
      <c r="S63" s="89">
        <v>1.7</v>
      </c>
      <c r="T63" s="141">
        <f t="shared" ref="T63:T87" si="9">M63*R63</f>
        <v>1.63</v>
      </c>
    </row>
    <row r="64" spans="1:20" s="79" customFormat="1" x14ac:dyDescent="0.3">
      <c r="A64" s="105" t="s">
        <v>829</v>
      </c>
      <c r="B64" s="73" t="s">
        <v>346</v>
      </c>
      <c r="C64" s="73" t="s">
        <v>459</v>
      </c>
      <c r="D64" s="74" t="s">
        <v>2</v>
      </c>
      <c r="E64" s="74"/>
      <c r="F64" s="74" t="s">
        <v>594</v>
      </c>
      <c r="G64" s="74" t="s">
        <v>6</v>
      </c>
      <c r="H64" s="74">
        <v>1</v>
      </c>
      <c r="I64" s="95">
        <v>20</v>
      </c>
      <c r="J64" s="95">
        <v>20</v>
      </c>
      <c r="K64" s="168">
        <f t="shared" si="7"/>
        <v>400</v>
      </c>
      <c r="L64" s="74" t="s">
        <v>224</v>
      </c>
      <c r="M64" s="74">
        <v>14.6</v>
      </c>
      <c r="N64" s="74">
        <v>121</v>
      </c>
      <c r="O64" s="74">
        <v>15</v>
      </c>
      <c r="P64" s="74">
        <v>14</v>
      </c>
      <c r="Q64" s="74">
        <v>30</v>
      </c>
      <c r="R64" s="142">
        <f t="shared" si="8"/>
        <v>0.05</v>
      </c>
      <c r="S64" s="77">
        <v>0.73</v>
      </c>
      <c r="T64" s="143">
        <f t="shared" si="9"/>
        <v>0.73</v>
      </c>
    </row>
    <row r="65" spans="1:20" s="79" customFormat="1" x14ac:dyDescent="0.3">
      <c r="A65" s="105" t="s">
        <v>829</v>
      </c>
      <c r="B65" s="73" t="s">
        <v>346</v>
      </c>
      <c r="C65" s="96" t="s">
        <v>459</v>
      </c>
      <c r="D65" s="98" t="s">
        <v>2</v>
      </c>
      <c r="E65" s="98"/>
      <c r="F65" s="170" t="s">
        <v>508</v>
      </c>
      <c r="G65" s="170" t="s">
        <v>6</v>
      </c>
      <c r="H65" s="170">
        <v>1</v>
      </c>
      <c r="I65" s="74">
        <v>20</v>
      </c>
      <c r="J65" s="74">
        <v>20</v>
      </c>
      <c r="K65" s="168">
        <f>I65*J65</f>
        <v>400</v>
      </c>
      <c r="L65" s="170" t="s">
        <v>224</v>
      </c>
      <c r="M65" s="166">
        <v>20.14</v>
      </c>
      <c r="N65" s="166">
        <v>100</v>
      </c>
      <c r="O65" s="166">
        <v>15</v>
      </c>
      <c r="P65" s="166">
        <v>5</v>
      </c>
      <c r="Q65" s="166">
        <v>30</v>
      </c>
      <c r="R65" s="142">
        <f t="shared" si="8"/>
        <v>4.1666666666666664E-2</v>
      </c>
      <c r="S65" s="77">
        <v>0.73</v>
      </c>
      <c r="T65" s="143">
        <f t="shared" si="9"/>
        <v>0.83916666666666662</v>
      </c>
    </row>
    <row r="66" spans="1:20" s="79" customFormat="1" x14ac:dyDescent="0.3">
      <c r="A66" s="105" t="s">
        <v>829</v>
      </c>
      <c r="B66" s="73" t="s">
        <v>346</v>
      </c>
      <c r="C66" s="73" t="s">
        <v>461</v>
      </c>
      <c r="D66" s="74" t="s">
        <v>2</v>
      </c>
      <c r="E66" s="74"/>
      <c r="F66" s="95">
        <v>727</v>
      </c>
      <c r="G66" s="95"/>
      <c r="H66" s="95"/>
      <c r="I66" s="95"/>
      <c r="J66" s="95"/>
      <c r="K66" s="114"/>
      <c r="L66" s="95"/>
      <c r="M66" s="95"/>
      <c r="N66" s="95"/>
      <c r="O66" s="95"/>
      <c r="P66" s="95"/>
      <c r="Q66" s="74"/>
      <c r="R66" s="148"/>
      <c r="S66" s="77">
        <v>0.78</v>
      </c>
      <c r="T66" s="141"/>
    </row>
    <row r="67" spans="1:20" s="79" customFormat="1" x14ac:dyDescent="0.3">
      <c r="A67" s="105" t="s">
        <v>829</v>
      </c>
      <c r="B67" s="73" t="s">
        <v>346</v>
      </c>
      <c r="C67" s="73" t="s">
        <v>461</v>
      </c>
      <c r="D67" s="74" t="s">
        <v>2</v>
      </c>
      <c r="E67" s="74"/>
      <c r="F67" s="95" t="s">
        <v>488</v>
      </c>
      <c r="G67" s="95"/>
      <c r="H67" s="95"/>
      <c r="I67" s="95"/>
      <c r="J67" s="74"/>
      <c r="K67" s="114"/>
      <c r="L67" s="95"/>
      <c r="M67" s="95"/>
      <c r="N67" s="95"/>
      <c r="O67" s="95"/>
      <c r="P67" s="95"/>
      <c r="Q67" s="74"/>
      <c r="R67" s="148"/>
      <c r="S67" s="77">
        <v>0.78</v>
      </c>
      <c r="T67" s="141"/>
    </row>
    <row r="68" spans="1:20" s="79" customFormat="1" x14ac:dyDescent="0.3">
      <c r="A68" s="105" t="s">
        <v>829</v>
      </c>
      <c r="B68" s="73" t="s">
        <v>346</v>
      </c>
      <c r="C68" s="73" t="s">
        <v>461</v>
      </c>
      <c r="D68" s="74" t="s">
        <v>2</v>
      </c>
      <c r="E68" s="74"/>
      <c r="F68" s="95" t="s">
        <v>595</v>
      </c>
      <c r="G68" s="95"/>
      <c r="H68" s="95"/>
      <c r="I68" s="95"/>
      <c r="J68" s="74"/>
      <c r="K68" s="114"/>
      <c r="L68" s="95"/>
      <c r="M68" s="95"/>
      <c r="N68" s="95"/>
      <c r="O68" s="95"/>
      <c r="P68" s="95"/>
      <c r="Q68" s="74"/>
      <c r="R68" s="148"/>
      <c r="S68" s="77">
        <v>0.84399999999999997</v>
      </c>
      <c r="T68" s="141"/>
    </row>
    <row r="69" spans="1:20" s="79" customFormat="1" x14ac:dyDescent="0.3">
      <c r="A69" s="105" t="s">
        <v>829</v>
      </c>
      <c r="B69" s="73" t="s">
        <v>346</v>
      </c>
      <c r="C69" s="73" t="s">
        <v>461</v>
      </c>
      <c r="D69" s="74" t="s">
        <v>2</v>
      </c>
      <c r="E69" s="74"/>
      <c r="F69" s="95" t="s">
        <v>489</v>
      </c>
      <c r="G69" s="95"/>
      <c r="H69" s="95"/>
      <c r="I69" s="95"/>
      <c r="J69" s="74"/>
      <c r="K69" s="114"/>
      <c r="L69" s="95"/>
      <c r="M69" s="95"/>
      <c r="N69" s="95"/>
      <c r="O69" s="95"/>
      <c r="P69" s="95"/>
      <c r="Q69" s="74"/>
      <c r="R69" s="148"/>
      <c r="S69" s="77">
        <v>0.84399999999999997</v>
      </c>
      <c r="T69" s="141"/>
    </row>
    <row r="70" spans="1:20" s="79" customFormat="1" x14ac:dyDescent="0.3">
      <c r="A70" s="105" t="s">
        <v>829</v>
      </c>
      <c r="B70" s="73" t="s">
        <v>346</v>
      </c>
      <c r="C70" s="73" t="s">
        <v>461</v>
      </c>
      <c r="D70" s="74" t="s">
        <v>2</v>
      </c>
      <c r="E70" s="74"/>
      <c r="F70" s="95" t="s">
        <v>596</v>
      </c>
      <c r="G70" s="95"/>
      <c r="H70" s="95"/>
      <c r="I70" s="95"/>
      <c r="J70" s="74"/>
      <c r="K70" s="114"/>
      <c r="L70" s="95"/>
      <c r="M70" s="95"/>
      <c r="N70" s="95"/>
      <c r="O70" s="95"/>
      <c r="P70" s="95"/>
      <c r="Q70" s="74"/>
      <c r="R70" s="148"/>
      <c r="S70" s="77">
        <v>0.84399999999999997</v>
      </c>
      <c r="T70" s="141"/>
    </row>
    <row r="71" spans="1:20" s="79" customFormat="1" x14ac:dyDescent="0.3">
      <c r="A71" s="105" t="s">
        <v>829</v>
      </c>
      <c r="B71" s="73" t="s">
        <v>346</v>
      </c>
      <c r="C71" s="73" t="s">
        <v>461</v>
      </c>
      <c r="D71" s="74" t="s">
        <v>2</v>
      </c>
      <c r="E71" s="74"/>
      <c r="F71" s="74">
        <v>737</v>
      </c>
      <c r="G71" s="74"/>
      <c r="H71" s="74"/>
      <c r="I71" s="74"/>
      <c r="J71" s="74"/>
      <c r="K71" s="76"/>
      <c r="L71" s="74"/>
      <c r="M71" s="74"/>
      <c r="N71" s="74"/>
      <c r="O71" s="74"/>
      <c r="P71" s="74"/>
      <c r="Q71" s="74"/>
      <c r="R71" s="148"/>
      <c r="S71" s="77">
        <v>0.84399999999999997</v>
      </c>
      <c r="T71" s="141"/>
    </row>
    <row r="72" spans="1:20" s="79" customFormat="1" x14ac:dyDescent="0.3">
      <c r="A72" s="105" t="s">
        <v>829</v>
      </c>
      <c r="B72" s="73" t="s">
        <v>346</v>
      </c>
      <c r="C72" s="73" t="s">
        <v>461</v>
      </c>
      <c r="D72" s="74" t="s">
        <v>2</v>
      </c>
      <c r="E72" s="98"/>
      <c r="F72" s="95" t="s">
        <v>509</v>
      </c>
      <c r="G72" s="95"/>
      <c r="H72" s="95"/>
      <c r="I72" s="74"/>
      <c r="J72" s="74"/>
      <c r="K72" s="114"/>
      <c r="L72" s="95"/>
      <c r="M72" s="95"/>
      <c r="N72" s="95"/>
      <c r="O72" s="95"/>
      <c r="P72" s="95"/>
      <c r="Q72" s="166"/>
      <c r="R72" s="148"/>
      <c r="S72" s="77">
        <v>0.84399999999999997</v>
      </c>
      <c r="T72" s="141"/>
    </row>
    <row r="73" spans="1:20" s="79" customFormat="1" x14ac:dyDescent="0.3">
      <c r="A73" s="105" t="s">
        <v>829</v>
      </c>
      <c r="B73" s="73" t="s">
        <v>346</v>
      </c>
      <c r="C73" s="73" t="s">
        <v>461</v>
      </c>
      <c r="D73" s="74" t="s">
        <v>2</v>
      </c>
      <c r="E73" s="98"/>
      <c r="F73" s="95" t="s">
        <v>597</v>
      </c>
      <c r="G73" s="95"/>
      <c r="H73" s="95"/>
      <c r="I73" s="74"/>
      <c r="J73" s="74"/>
      <c r="K73" s="114"/>
      <c r="L73" s="95"/>
      <c r="M73" s="95"/>
      <c r="N73" s="95"/>
      <c r="O73" s="95"/>
      <c r="P73" s="95"/>
      <c r="Q73" s="166"/>
      <c r="R73" s="148"/>
      <c r="S73" s="77">
        <v>0.84399999999999997</v>
      </c>
      <c r="T73" s="141"/>
    </row>
    <row r="74" spans="1:20" s="79" customFormat="1" x14ac:dyDescent="0.3">
      <c r="A74" s="105" t="s">
        <v>829</v>
      </c>
      <c r="B74" s="73" t="s">
        <v>346</v>
      </c>
      <c r="C74" s="73" t="s">
        <v>514</v>
      </c>
      <c r="D74" s="74" t="s">
        <v>87</v>
      </c>
      <c r="E74" s="74"/>
      <c r="F74" s="95" t="s">
        <v>515</v>
      </c>
      <c r="G74" s="95"/>
      <c r="H74" s="95"/>
      <c r="I74" s="95"/>
      <c r="J74" s="95"/>
      <c r="K74" s="114"/>
      <c r="L74" s="95"/>
      <c r="M74" s="95"/>
      <c r="N74" s="95"/>
      <c r="O74" s="95"/>
      <c r="P74" s="95"/>
      <c r="Q74" s="74"/>
      <c r="R74" s="148"/>
      <c r="S74" s="77">
        <v>1.7</v>
      </c>
      <c r="T74" s="141"/>
    </row>
    <row r="75" spans="1:20" s="79" customFormat="1" x14ac:dyDescent="0.3">
      <c r="A75" s="105" t="s">
        <v>829</v>
      </c>
      <c r="B75" s="73" t="s">
        <v>346</v>
      </c>
      <c r="C75" s="73" t="s">
        <v>514</v>
      </c>
      <c r="D75" s="74" t="s">
        <v>87</v>
      </c>
      <c r="E75" s="74"/>
      <c r="F75" s="95" t="s">
        <v>516</v>
      </c>
      <c r="G75" s="95" t="s">
        <v>6</v>
      </c>
      <c r="H75" s="95">
        <v>1</v>
      </c>
      <c r="I75" s="95">
        <v>20</v>
      </c>
      <c r="J75" s="95">
        <v>20</v>
      </c>
      <c r="K75" s="168">
        <f t="shared" ref="K75:K87" si="10">I75*J75</f>
        <v>400</v>
      </c>
      <c r="L75" s="95">
        <v>35</v>
      </c>
      <c r="M75" s="95">
        <v>40.799999999999997</v>
      </c>
      <c r="N75" s="95">
        <v>57</v>
      </c>
      <c r="O75" s="95">
        <v>45</v>
      </c>
      <c r="P75" s="95">
        <v>18</v>
      </c>
      <c r="Q75" s="74">
        <v>30</v>
      </c>
      <c r="R75" s="142">
        <f t="shared" si="8"/>
        <v>4.1666666666666664E-2</v>
      </c>
      <c r="S75" s="77">
        <v>1.7</v>
      </c>
      <c r="T75" s="143">
        <f t="shared" si="9"/>
        <v>1.6999999999999997</v>
      </c>
    </row>
    <row r="76" spans="1:20" x14ac:dyDescent="0.3">
      <c r="A76" s="39"/>
      <c r="B76" s="34" t="s">
        <v>0</v>
      </c>
      <c r="C76" s="66" t="s">
        <v>332</v>
      </c>
      <c r="D76" s="68" t="s">
        <v>2</v>
      </c>
      <c r="E76" s="68"/>
      <c r="F76" s="37" t="s">
        <v>333</v>
      </c>
      <c r="G76" s="37" t="s">
        <v>6</v>
      </c>
      <c r="H76" s="37">
        <v>1</v>
      </c>
      <c r="I76" s="37">
        <v>20</v>
      </c>
      <c r="J76" s="37">
        <v>20</v>
      </c>
      <c r="K76" s="167">
        <f t="shared" si="10"/>
        <v>400</v>
      </c>
      <c r="L76" s="37">
        <v>3.17</v>
      </c>
      <c r="M76" s="37">
        <v>20.16</v>
      </c>
      <c r="N76" s="37">
        <v>160</v>
      </c>
      <c r="O76" s="37">
        <v>17</v>
      </c>
      <c r="P76" s="37">
        <v>11</v>
      </c>
      <c r="Q76" s="36">
        <v>30</v>
      </c>
      <c r="R76" s="148">
        <f t="shared" si="8"/>
        <v>6.0555555555555557E-2</v>
      </c>
      <c r="S76" s="112">
        <v>1.2208000000000001</v>
      </c>
      <c r="T76" s="141">
        <f t="shared" si="9"/>
        <v>1.2208000000000001</v>
      </c>
    </row>
    <row r="77" spans="1:20" x14ac:dyDescent="0.3">
      <c r="A77" s="39"/>
      <c r="B77" s="34" t="s">
        <v>0</v>
      </c>
      <c r="C77" s="66" t="s">
        <v>332</v>
      </c>
      <c r="D77" s="68" t="s">
        <v>2</v>
      </c>
      <c r="E77" s="68"/>
      <c r="F77" s="37" t="s">
        <v>333</v>
      </c>
      <c r="G77" s="37" t="s">
        <v>6</v>
      </c>
      <c r="H77" s="37">
        <v>1</v>
      </c>
      <c r="I77" s="37">
        <v>20</v>
      </c>
      <c r="J77" s="37">
        <v>20</v>
      </c>
      <c r="K77" s="167">
        <f t="shared" si="10"/>
        <v>400</v>
      </c>
      <c r="L77" s="37">
        <v>3.17</v>
      </c>
      <c r="M77" s="37">
        <v>28.86</v>
      </c>
      <c r="N77" s="37">
        <v>100</v>
      </c>
      <c r="O77" s="37">
        <v>17</v>
      </c>
      <c r="P77" s="37">
        <v>11</v>
      </c>
      <c r="Q77" s="36">
        <v>30</v>
      </c>
      <c r="R77" s="148">
        <f t="shared" si="8"/>
        <v>4.3888888888888887E-2</v>
      </c>
      <c r="S77" s="112">
        <v>1.2666333333333333</v>
      </c>
      <c r="T77" s="141">
        <f t="shared" si="9"/>
        <v>1.2666333333333333</v>
      </c>
    </row>
    <row r="78" spans="1:20" x14ac:dyDescent="0.3">
      <c r="A78" s="39"/>
      <c r="B78" s="34" t="s">
        <v>0</v>
      </c>
      <c r="C78" s="66" t="s">
        <v>332</v>
      </c>
      <c r="D78" s="68" t="s">
        <v>2</v>
      </c>
      <c r="E78" s="68"/>
      <c r="F78" s="37" t="s">
        <v>333</v>
      </c>
      <c r="G78" s="37" t="s">
        <v>6</v>
      </c>
      <c r="H78" s="37">
        <v>1</v>
      </c>
      <c r="I78" s="37">
        <v>20</v>
      </c>
      <c r="J78" s="37">
        <v>20</v>
      </c>
      <c r="K78" s="167">
        <f t="shared" si="10"/>
        <v>400</v>
      </c>
      <c r="L78" s="37">
        <v>3.17</v>
      </c>
      <c r="M78" s="37">
        <v>47.38</v>
      </c>
      <c r="N78" s="37">
        <v>40</v>
      </c>
      <c r="O78" s="37">
        <v>17</v>
      </c>
      <c r="P78" s="37">
        <v>11</v>
      </c>
      <c r="Q78" s="36">
        <v>30</v>
      </c>
      <c r="R78" s="148">
        <f t="shared" si="8"/>
        <v>2.7222222222222221E-2</v>
      </c>
      <c r="S78" s="112">
        <v>1.2897888888888891</v>
      </c>
      <c r="T78" s="141">
        <f t="shared" si="9"/>
        <v>1.2897888888888889</v>
      </c>
    </row>
    <row r="79" spans="1:20" x14ac:dyDescent="0.3">
      <c r="A79" s="39"/>
      <c r="B79" s="34" t="s">
        <v>0</v>
      </c>
      <c r="C79" s="66" t="s">
        <v>332</v>
      </c>
      <c r="D79" s="68" t="s">
        <v>2</v>
      </c>
      <c r="E79" s="68"/>
      <c r="F79" s="37" t="s">
        <v>334</v>
      </c>
      <c r="G79" s="37" t="s">
        <v>6</v>
      </c>
      <c r="H79" s="37">
        <v>1</v>
      </c>
      <c r="I79" s="37">
        <v>20</v>
      </c>
      <c r="J79" s="37">
        <v>20</v>
      </c>
      <c r="K79" s="167">
        <f t="shared" si="10"/>
        <v>400</v>
      </c>
      <c r="L79" s="37">
        <v>3.17</v>
      </c>
      <c r="M79" s="37">
        <v>12.22</v>
      </c>
      <c r="N79" s="37">
        <v>153</v>
      </c>
      <c r="O79" s="37">
        <v>16</v>
      </c>
      <c r="P79" s="37">
        <v>11</v>
      </c>
      <c r="Q79" s="36">
        <v>30</v>
      </c>
      <c r="R79" s="148">
        <f t="shared" si="8"/>
        <v>5.8333333333333334E-2</v>
      </c>
      <c r="S79" s="112">
        <f>T79</f>
        <v>0.71283333333333343</v>
      </c>
      <c r="T79" s="141">
        <f t="shared" si="9"/>
        <v>0.71283333333333343</v>
      </c>
    </row>
    <row r="80" spans="1:20" x14ac:dyDescent="0.3">
      <c r="A80" s="39"/>
      <c r="B80" s="34" t="s">
        <v>0</v>
      </c>
      <c r="C80" s="66" t="s">
        <v>332</v>
      </c>
      <c r="D80" s="68" t="s">
        <v>2</v>
      </c>
      <c r="E80" s="68"/>
      <c r="F80" s="37" t="s">
        <v>334</v>
      </c>
      <c r="G80" s="37" t="s">
        <v>6</v>
      </c>
      <c r="H80" s="37">
        <v>1</v>
      </c>
      <c r="I80" s="37">
        <v>20</v>
      </c>
      <c r="J80" s="37">
        <v>20</v>
      </c>
      <c r="K80" s="167">
        <f t="shared" si="10"/>
        <v>400</v>
      </c>
      <c r="L80" s="37">
        <v>3.17</v>
      </c>
      <c r="M80" s="37">
        <v>16</v>
      </c>
      <c r="N80" s="37">
        <v>123</v>
      </c>
      <c r="O80" s="37">
        <v>16</v>
      </c>
      <c r="P80" s="37">
        <v>11</v>
      </c>
      <c r="Q80" s="36">
        <v>30</v>
      </c>
      <c r="R80" s="148">
        <f t="shared" si="8"/>
        <v>0.05</v>
      </c>
      <c r="S80" s="112">
        <f>T80</f>
        <v>0.8</v>
      </c>
      <c r="T80" s="141">
        <f t="shared" si="9"/>
        <v>0.8</v>
      </c>
    </row>
    <row r="81" spans="1:20" x14ac:dyDescent="0.3">
      <c r="A81" s="39"/>
      <c r="B81" s="34" t="s">
        <v>0</v>
      </c>
      <c r="C81" s="66" t="s">
        <v>332</v>
      </c>
      <c r="D81" s="68" t="s">
        <v>2</v>
      </c>
      <c r="E81" s="68"/>
      <c r="F81" s="37" t="s">
        <v>334</v>
      </c>
      <c r="G81" s="37" t="s">
        <v>6</v>
      </c>
      <c r="H81" s="37">
        <v>1</v>
      </c>
      <c r="I81" s="37">
        <v>20</v>
      </c>
      <c r="J81" s="37">
        <v>20</v>
      </c>
      <c r="K81" s="167">
        <f t="shared" si="10"/>
        <v>400</v>
      </c>
      <c r="L81" s="37">
        <v>3.17</v>
      </c>
      <c r="M81" s="37">
        <v>22.56</v>
      </c>
      <c r="N81" s="37">
        <v>93</v>
      </c>
      <c r="O81" s="37">
        <v>16</v>
      </c>
      <c r="P81" s="37">
        <v>11</v>
      </c>
      <c r="Q81" s="36">
        <v>30</v>
      </c>
      <c r="R81" s="148">
        <f t="shared" si="8"/>
        <v>4.1666666666666664E-2</v>
      </c>
      <c r="S81" s="112">
        <v>0.94</v>
      </c>
      <c r="T81" s="141">
        <f t="shared" si="9"/>
        <v>0.94</v>
      </c>
    </row>
    <row r="82" spans="1:20" x14ac:dyDescent="0.3">
      <c r="A82" s="39"/>
      <c r="B82" s="34" t="s">
        <v>0</v>
      </c>
      <c r="C82" s="34" t="s">
        <v>252</v>
      </c>
      <c r="D82" s="172" t="s">
        <v>2</v>
      </c>
      <c r="E82" s="172"/>
      <c r="F82" s="37" t="s">
        <v>335</v>
      </c>
      <c r="G82" s="37" t="s">
        <v>6</v>
      </c>
      <c r="H82" s="37">
        <v>1</v>
      </c>
      <c r="I82" s="37">
        <v>20</v>
      </c>
      <c r="J82" s="37">
        <v>20</v>
      </c>
      <c r="K82" s="111">
        <f t="shared" si="10"/>
        <v>400</v>
      </c>
      <c r="L82" s="37"/>
      <c r="M82" s="37">
        <v>39</v>
      </c>
      <c r="N82" s="37">
        <v>76</v>
      </c>
      <c r="O82" s="37">
        <v>31</v>
      </c>
      <c r="P82" s="37">
        <v>77</v>
      </c>
      <c r="Q82" s="36">
        <v>30</v>
      </c>
      <c r="R82" s="148">
        <f t="shared" si="8"/>
        <v>5.9444444444444446E-2</v>
      </c>
      <c r="S82" s="89">
        <v>2.3183333333333334</v>
      </c>
      <c r="T82" s="141">
        <f t="shared" si="9"/>
        <v>2.3183333333333334</v>
      </c>
    </row>
    <row r="83" spans="1:20" x14ac:dyDescent="0.3">
      <c r="A83" s="39"/>
      <c r="B83" s="34" t="s">
        <v>0</v>
      </c>
      <c r="C83" s="34" t="s">
        <v>256</v>
      </c>
      <c r="D83" s="36" t="s">
        <v>87</v>
      </c>
      <c r="E83" s="36"/>
      <c r="F83" s="36" t="s">
        <v>341</v>
      </c>
      <c r="G83" s="36" t="s">
        <v>225</v>
      </c>
      <c r="H83" s="36">
        <v>1</v>
      </c>
      <c r="I83" s="37">
        <v>20</v>
      </c>
      <c r="J83" s="37">
        <v>20</v>
      </c>
      <c r="K83" s="167">
        <f t="shared" si="10"/>
        <v>400</v>
      </c>
      <c r="L83" s="36">
        <v>2</v>
      </c>
      <c r="M83" s="36">
        <v>60</v>
      </c>
      <c r="N83" s="36">
        <v>50</v>
      </c>
      <c r="O83" s="36">
        <v>23</v>
      </c>
      <c r="P83" s="36">
        <v>17</v>
      </c>
      <c r="Q83" s="36">
        <v>30</v>
      </c>
      <c r="R83" s="148">
        <f t="shared" si="8"/>
        <v>3.3333333333333333E-2</v>
      </c>
      <c r="S83" s="89">
        <v>2</v>
      </c>
      <c r="T83" s="141">
        <f t="shared" si="9"/>
        <v>2</v>
      </c>
    </row>
    <row r="84" spans="1:20" x14ac:dyDescent="0.3">
      <c r="A84" s="39"/>
      <c r="B84" s="110" t="s">
        <v>0</v>
      </c>
      <c r="C84" s="66" t="s">
        <v>256</v>
      </c>
      <c r="D84" s="68" t="s">
        <v>87</v>
      </c>
      <c r="E84" s="68"/>
      <c r="F84" s="149" t="s">
        <v>342</v>
      </c>
      <c r="G84" s="149" t="s">
        <v>6</v>
      </c>
      <c r="H84" s="149">
        <v>1</v>
      </c>
      <c r="I84" s="37">
        <v>20</v>
      </c>
      <c r="J84" s="37">
        <v>20</v>
      </c>
      <c r="K84" s="167">
        <f t="shared" si="10"/>
        <v>400</v>
      </c>
      <c r="L84" s="149"/>
      <c r="M84" s="68">
        <v>35.700000000000003</v>
      </c>
      <c r="N84" s="68">
        <v>80</v>
      </c>
      <c r="O84" s="68">
        <v>23</v>
      </c>
      <c r="P84" s="68">
        <v>37</v>
      </c>
      <c r="Q84" s="36">
        <v>30</v>
      </c>
      <c r="R84" s="148">
        <f t="shared" si="8"/>
        <v>4.7222222222222221E-2</v>
      </c>
      <c r="S84" s="89">
        <v>1.6858333333333335</v>
      </c>
      <c r="T84" s="141">
        <f t="shared" si="9"/>
        <v>1.6858333333333335</v>
      </c>
    </row>
    <row r="85" spans="1:20" x14ac:dyDescent="0.3">
      <c r="A85" s="39"/>
      <c r="B85" s="110" t="s">
        <v>0</v>
      </c>
      <c r="C85" s="66" t="s">
        <v>256</v>
      </c>
      <c r="D85" s="68" t="s">
        <v>87</v>
      </c>
      <c r="E85" s="68"/>
      <c r="F85" s="149" t="s">
        <v>343</v>
      </c>
      <c r="G85" s="149" t="s">
        <v>6</v>
      </c>
      <c r="H85" s="149">
        <v>1</v>
      </c>
      <c r="I85" s="37">
        <v>20</v>
      </c>
      <c r="J85" s="37">
        <v>20</v>
      </c>
      <c r="K85" s="167">
        <f t="shared" si="10"/>
        <v>400</v>
      </c>
      <c r="L85" s="149" t="s">
        <v>224</v>
      </c>
      <c r="M85" s="68">
        <v>36.6</v>
      </c>
      <c r="N85" s="68">
        <v>90</v>
      </c>
      <c r="O85" s="68">
        <v>25</v>
      </c>
      <c r="P85" s="68">
        <v>27</v>
      </c>
      <c r="Q85" s="36">
        <v>30</v>
      </c>
      <c r="R85" s="148">
        <f t="shared" si="8"/>
        <v>4.777777777777778E-2</v>
      </c>
      <c r="S85" s="89">
        <v>1.7486666666666666</v>
      </c>
      <c r="T85" s="141">
        <f t="shared" si="9"/>
        <v>1.7486666666666668</v>
      </c>
    </row>
    <row r="86" spans="1:20" x14ac:dyDescent="0.3">
      <c r="A86" s="39"/>
      <c r="B86" s="34" t="s">
        <v>0</v>
      </c>
      <c r="C86" s="92" t="s">
        <v>256</v>
      </c>
      <c r="D86" s="92" t="s">
        <v>87</v>
      </c>
      <c r="E86" s="92"/>
      <c r="F86" s="37" t="s">
        <v>344</v>
      </c>
      <c r="G86" s="37" t="s">
        <v>6</v>
      </c>
      <c r="H86" s="37">
        <v>1</v>
      </c>
      <c r="I86" s="37">
        <v>20</v>
      </c>
      <c r="J86" s="37">
        <v>20</v>
      </c>
      <c r="K86" s="167">
        <f t="shared" si="10"/>
        <v>400</v>
      </c>
      <c r="L86" s="37">
        <v>0.5</v>
      </c>
      <c r="M86" s="37">
        <v>32</v>
      </c>
      <c r="N86" s="37">
        <v>90</v>
      </c>
      <c r="O86" s="37">
        <v>25</v>
      </c>
      <c r="P86" s="37">
        <v>27</v>
      </c>
      <c r="Q86" s="36">
        <v>30</v>
      </c>
      <c r="R86" s="148">
        <f t="shared" si="8"/>
        <v>4.777777777777778E-2</v>
      </c>
      <c r="S86" s="112">
        <v>1.528888888888889</v>
      </c>
      <c r="T86" s="141">
        <f t="shared" si="9"/>
        <v>1.528888888888889</v>
      </c>
    </row>
    <row r="87" spans="1:20" x14ac:dyDescent="0.3">
      <c r="A87" s="39"/>
      <c r="B87" s="110" t="s">
        <v>0</v>
      </c>
      <c r="C87" s="66" t="s">
        <v>256</v>
      </c>
      <c r="D87" s="68" t="s">
        <v>87</v>
      </c>
      <c r="E87" s="68"/>
      <c r="F87" s="149" t="s">
        <v>345</v>
      </c>
      <c r="G87" s="149" t="s">
        <v>6</v>
      </c>
      <c r="H87" s="149">
        <v>1</v>
      </c>
      <c r="I87" s="37">
        <v>20</v>
      </c>
      <c r="J87" s="37">
        <v>20</v>
      </c>
      <c r="K87" s="167">
        <f t="shared" si="10"/>
        <v>400</v>
      </c>
      <c r="L87" s="149" t="s">
        <v>224</v>
      </c>
      <c r="M87" s="68">
        <v>28.2</v>
      </c>
      <c r="N87" s="68">
        <v>70</v>
      </c>
      <c r="O87" s="68">
        <v>15</v>
      </c>
      <c r="P87" s="68">
        <v>5</v>
      </c>
      <c r="Q87" s="36">
        <v>30</v>
      </c>
      <c r="R87" s="148">
        <f t="shared" si="8"/>
        <v>3.3333333333333333E-2</v>
      </c>
      <c r="S87" s="89">
        <v>0.94</v>
      </c>
      <c r="T87" s="141">
        <f t="shared" si="9"/>
        <v>0.94</v>
      </c>
    </row>
    <row r="90" spans="1:20" x14ac:dyDescent="0.3">
      <c r="R90" s="59">
        <f xml:space="preserve"> AVERAGE(R3:R87)</f>
        <v>4.2648148148148157E-2</v>
      </c>
    </row>
  </sheetData>
  <mergeCells count="1">
    <mergeCell ref="A1:T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Avg Performance Summary</vt:lpstr>
      <vt:lpstr>ESTAR Specifications</vt:lpstr>
      <vt:lpstr>Multi Tank Flight Type</vt:lpstr>
      <vt:lpstr>Single Tank Flight Type</vt:lpstr>
      <vt:lpstr>Multi Tank Rack Conveyor</vt:lpstr>
      <vt:lpstr>Single Tank Rack Conveyor</vt:lpstr>
      <vt:lpstr>Pot Pan Utensil </vt:lpstr>
      <vt:lpstr>Single Tank Door Type</vt:lpstr>
      <vt:lpstr>Undercounter Type</vt:lpstr>
    </vt:vector>
  </TitlesOfParts>
  <Company>ICF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Skinner</dc:creator>
  <cp:lastModifiedBy>Paek, Chan U</cp:lastModifiedBy>
  <dcterms:created xsi:type="dcterms:W3CDTF">2011-05-13T13:19:09Z</dcterms:created>
  <dcterms:modified xsi:type="dcterms:W3CDTF">2018-08-07T23:50:14Z</dcterms:modified>
</cp:coreProperties>
</file>